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/>
  <mc:AlternateContent xmlns:mc="http://schemas.openxmlformats.org/markup-compatibility/2006">
    <mc:Choice Requires="x15">
      <x15ac:absPath xmlns:x15ac="http://schemas.microsoft.com/office/spreadsheetml/2010/11/ac" url="H:\MK M BENKY\VZ\"/>
    </mc:Choice>
  </mc:AlternateContent>
  <xr:revisionPtr revIDLastSave="0" documentId="13_ncr:1_{CE3F0968-A616-489B-AF18-358EAA5A6E43}" xr6:coauthVersionLast="47" xr6:coauthVersionMax="47" xr10:uidLastSave="{00000000-0000-0000-0000-000000000000}"/>
  <bookViews>
    <workbookView xWindow="1170" yWindow="1170" windowWidth="23970" windowHeight="14070" activeTab="1" xr2:uid="{00000000-000D-0000-FFFF-FFFF00000000}"/>
  </bookViews>
  <sheets>
    <sheet name="Rekapitulace stavby" sheetId="1" r:id="rId1"/>
    <sheet name="2022-08 - Hodonín - prodl..." sheetId="2" r:id="rId2"/>
    <sheet name="Seznam figur" sheetId="3" r:id="rId3"/>
  </sheets>
  <definedNames>
    <definedName name="_xlnm._FilterDatabase" localSheetId="1" hidden="1">'2022-08 - Hodonín - prodl...'!$C$124:$K$313</definedName>
    <definedName name="_xlnm.Print_Titles" localSheetId="1">'2022-08 - Hodonín - prodl...'!$124:$124</definedName>
    <definedName name="_xlnm.Print_Titles" localSheetId="0">'Rekapitulace stavby'!$92:$92</definedName>
    <definedName name="_xlnm.Print_Titles" localSheetId="2">'Seznam figur'!$9:$9</definedName>
    <definedName name="_xlnm.Print_Area" localSheetId="1">'2022-08 - Hodonín - prodl...'!$C$4:$J$76,'2022-08 - Hodonín - prodl...'!$C$82:$J$108,'2022-08 - Hodonín - prodl...'!$C$114:$J$313</definedName>
    <definedName name="_xlnm.Print_Area" localSheetId="0">'Rekapitulace stavby'!$D$4:$AO$76,'Rekapitulace stavby'!$C$82:$AQ$96</definedName>
    <definedName name="_xlnm.Print_Area" localSheetId="2">'Seznam figur'!$C$4:$G$37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7" i="3" l="1"/>
  <c r="J35" i="2"/>
  <c r="J34" i="2"/>
  <c r="AY95" i="1" s="1"/>
  <c r="J33" i="2"/>
  <c r="AX95" i="1" s="1"/>
  <c r="BI312" i="2"/>
  <c r="BH312" i="2"/>
  <c r="BG312" i="2"/>
  <c r="BF312" i="2"/>
  <c r="T312" i="2"/>
  <c r="T311" i="2"/>
  <c r="R312" i="2"/>
  <c r="R311" i="2" s="1"/>
  <c r="P312" i="2"/>
  <c r="P311" i="2" s="1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3" i="2"/>
  <c r="BH303" i="2"/>
  <c r="BG303" i="2"/>
  <c r="BF303" i="2"/>
  <c r="T303" i="2"/>
  <c r="R303" i="2"/>
  <c r="P303" i="2"/>
  <c r="BI301" i="2"/>
  <c r="BH301" i="2"/>
  <c r="BG301" i="2"/>
  <c r="BF301" i="2"/>
  <c r="T301" i="2"/>
  <c r="R301" i="2"/>
  <c r="P301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4" i="2"/>
  <c r="BH284" i="2"/>
  <c r="BG284" i="2"/>
  <c r="BF284" i="2"/>
  <c r="T284" i="2"/>
  <c r="T283" i="2"/>
  <c r="R284" i="2"/>
  <c r="R283" i="2" s="1"/>
  <c r="P284" i="2"/>
  <c r="P283" i="2"/>
  <c r="BI281" i="2"/>
  <c r="BH281" i="2"/>
  <c r="BG281" i="2"/>
  <c r="BF281" i="2"/>
  <c r="T281" i="2"/>
  <c r="R281" i="2"/>
  <c r="P281" i="2"/>
  <c r="BI276" i="2"/>
  <c r="BH276" i="2"/>
  <c r="BG276" i="2"/>
  <c r="BF276" i="2"/>
  <c r="T276" i="2"/>
  <c r="R276" i="2"/>
  <c r="P276" i="2"/>
  <c r="BI273" i="2"/>
  <c r="BH273" i="2"/>
  <c r="BG273" i="2"/>
  <c r="BF273" i="2"/>
  <c r="T273" i="2"/>
  <c r="R273" i="2"/>
  <c r="P273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59" i="2"/>
  <c r="BH259" i="2"/>
  <c r="BG259" i="2"/>
  <c r="BF259" i="2"/>
  <c r="T259" i="2"/>
  <c r="R259" i="2"/>
  <c r="P259" i="2"/>
  <c r="BI254" i="2"/>
  <c r="BH254" i="2"/>
  <c r="BG254" i="2"/>
  <c r="BF254" i="2"/>
  <c r="T254" i="2"/>
  <c r="R254" i="2"/>
  <c r="P254" i="2"/>
  <c r="BI251" i="2"/>
  <c r="BH251" i="2"/>
  <c r="BG251" i="2"/>
  <c r="BF251" i="2"/>
  <c r="T251" i="2"/>
  <c r="R251" i="2"/>
  <c r="P251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5" i="2"/>
  <c r="BH235" i="2"/>
  <c r="BG235" i="2"/>
  <c r="BF235" i="2"/>
  <c r="T235" i="2"/>
  <c r="T234" i="2"/>
  <c r="R235" i="2"/>
  <c r="R234" i="2" s="1"/>
  <c r="P235" i="2"/>
  <c r="P234" i="2"/>
  <c r="BI231" i="2"/>
  <c r="BH231" i="2"/>
  <c r="BG231" i="2"/>
  <c r="BF231" i="2"/>
  <c r="T231" i="2"/>
  <c r="R231" i="2"/>
  <c r="P231" i="2"/>
  <c r="BI228" i="2"/>
  <c r="BH228" i="2"/>
  <c r="BG228" i="2"/>
  <c r="BF228" i="2"/>
  <c r="T228" i="2"/>
  <c r="R228" i="2"/>
  <c r="P228" i="2"/>
  <c r="BI225" i="2"/>
  <c r="BH225" i="2"/>
  <c r="BG225" i="2"/>
  <c r="BF225" i="2"/>
  <c r="T225" i="2"/>
  <c r="R225" i="2"/>
  <c r="P225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1" i="2"/>
  <c r="BH211" i="2"/>
  <c r="BG211" i="2"/>
  <c r="BF211" i="2"/>
  <c r="T211" i="2"/>
  <c r="R211" i="2"/>
  <c r="P211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7" i="2"/>
  <c r="BH197" i="2"/>
  <c r="BG197" i="2"/>
  <c r="BF197" i="2"/>
  <c r="T197" i="2"/>
  <c r="R197" i="2"/>
  <c r="P197" i="2"/>
  <c r="BI192" i="2"/>
  <c r="BH192" i="2"/>
  <c r="BG192" i="2"/>
  <c r="BF192" i="2"/>
  <c r="T192" i="2"/>
  <c r="R192" i="2"/>
  <c r="P192" i="2"/>
  <c r="BI187" i="2"/>
  <c r="BH187" i="2"/>
  <c r="BG187" i="2"/>
  <c r="BF187" i="2"/>
  <c r="T187" i="2"/>
  <c r="R187" i="2"/>
  <c r="P187" i="2"/>
  <c r="BI182" i="2"/>
  <c r="BH182" i="2"/>
  <c r="BG182" i="2"/>
  <c r="BF182" i="2"/>
  <c r="T182" i="2"/>
  <c r="R182" i="2"/>
  <c r="P182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6" i="2"/>
  <c r="BH166" i="2"/>
  <c r="BG166" i="2"/>
  <c r="BF166" i="2"/>
  <c r="T166" i="2"/>
  <c r="R166" i="2"/>
  <c r="P166" i="2"/>
  <c r="BI161" i="2"/>
  <c r="BH161" i="2"/>
  <c r="BG161" i="2"/>
  <c r="BF161" i="2"/>
  <c r="T161" i="2"/>
  <c r="R161" i="2"/>
  <c r="P161" i="2"/>
  <c r="BI156" i="2"/>
  <c r="BH156" i="2"/>
  <c r="BG156" i="2"/>
  <c r="BF156" i="2"/>
  <c r="T156" i="2"/>
  <c r="R156" i="2"/>
  <c r="P156" i="2"/>
  <c r="BI151" i="2"/>
  <c r="BH151" i="2"/>
  <c r="BG151" i="2"/>
  <c r="BF151" i="2"/>
  <c r="T151" i="2"/>
  <c r="R151" i="2"/>
  <c r="P151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7" i="2"/>
  <c r="BH137" i="2"/>
  <c r="BG137" i="2"/>
  <c r="BF137" i="2"/>
  <c r="T137" i="2"/>
  <c r="R137" i="2"/>
  <c r="P137" i="2"/>
  <c r="BI131" i="2"/>
  <c r="BH131" i="2"/>
  <c r="BG131" i="2"/>
  <c r="BF131" i="2"/>
  <c r="J32" i="2" s="1"/>
  <c r="T131" i="2"/>
  <c r="R131" i="2"/>
  <c r="P131" i="2"/>
  <c r="BI128" i="2"/>
  <c r="F35" i="2" s="1"/>
  <c r="BH128" i="2"/>
  <c r="BG128" i="2"/>
  <c r="BF128" i="2"/>
  <c r="T128" i="2"/>
  <c r="R128" i="2"/>
  <c r="P128" i="2"/>
  <c r="J121" i="2"/>
  <c r="F121" i="2"/>
  <c r="F119" i="2"/>
  <c r="E117" i="2"/>
  <c r="J89" i="2"/>
  <c r="F89" i="2"/>
  <c r="F87" i="2"/>
  <c r="E85" i="2"/>
  <c r="J22" i="2"/>
  <c r="E22" i="2"/>
  <c r="J122" i="2"/>
  <c r="J21" i="2"/>
  <c r="J16" i="2"/>
  <c r="E16" i="2"/>
  <c r="F122" i="2" s="1"/>
  <c r="J15" i="2"/>
  <c r="J10" i="2"/>
  <c r="J119" i="2"/>
  <c r="L90" i="1"/>
  <c r="AM90" i="1"/>
  <c r="AM89" i="1"/>
  <c r="L89" i="1"/>
  <c r="AM87" i="1"/>
  <c r="L87" i="1"/>
  <c r="L85" i="1"/>
  <c r="L84" i="1"/>
  <c r="BK312" i="2"/>
  <c r="J312" i="2"/>
  <c r="BK309" i="2"/>
  <c r="J309" i="2"/>
  <c r="BK303" i="2"/>
  <c r="J303" i="2"/>
  <c r="J301" i="2"/>
  <c r="BK298" i="2"/>
  <c r="BK296" i="2"/>
  <c r="BK294" i="2"/>
  <c r="BK290" i="2"/>
  <c r="BK288" i="2"/>
  <c r="BK284" i="2"/>
  <c r="J284" i="2"/>
  <c r="J281" i="2"/>
  <c r="J276" i="2"/>
  <c r="J273" i="2"/>
  <c r="J270" i="2"/>
  <c r="BK264" i="2"/>
  <c r="BK262" i="2"/>
  <c r="J262" i="2"/>
  <c r="J259" i="2"/>
  <c r="J254" i="2"/>
  <c r="BK248" i="2"/>
  <c r="J246" i="2"/>
  <c r="J244" i="2"/>
  <c r="BK241" i="2"/>
  <c r="J235" i="2"/>
  <c r="BK228" i="2"/>
  <c r="J225" i="2"/>
  <c r="BK219" i="2"/>
  <c r="J216" i="2"/>
  <c r="BK206" i="2"/>
  <c r="BK203" i="2"/>
  <c r="J200" i="2"/>
  <c r="BK192" i="2"/>
  <c r="J182" i="2"/>
  <c r="J174" i="2"/>
  <c r="BK166" i="2"/>
  <c r="BK161" i="2"/>
  <c r="J156" i="2"/>
  <c r="BK142" i="2"/>
  <c r="J140" i="2"/>
  <c r="BK131" i="2"/>
  <c r="BK128" i="2"/>
  <c r="BK307" i="2"/>
  <c r="BK305" i="2"/>
  <c r="BK301" i="2"/>
  <c r="J298" i="2"/>
  <c r="J296" i="2"/>
  <c r="J294" i="2"/>
  <c r="J290" i="2"/>
  <c r="J288" i="2"/>
  <c r="BK281" i="2"/>
  <c r="BK276" i="2"/>
  <c r="BK273" i="2"/>
  <c r="BK270" i="2"/>
  <c r="BK268" i="2"/>
  <c r="J268" i="2"/>
  <c r="J264" i="2"/>
  <c r="BK259" i="2"/>
  <c r="BK254" i="2"/>
  <c r="BK251" i="2"/>
  <c r="J248" i="2"/>
  <c r="BK246" i="2"/>
  <c r="BK244" i="2"/>
  <c r="J241" i="2"/>
  <c r="BK231" i="2"/>
  <c r="J228" i="2"/>
  <c r="BK222" i="2"/>
  <c r="J219" i="2"/>
  <c r="J211" i="2"/>
  <c r="J203" i="2"/>
  <c r="BK197" i="2"/>
  <c r="J192" i="2"/>
  <c r="J187" i="2"/>
  <c r="BK174" i="2"/>
  <c r="J171" i="2"/>
  <c r="J161" i="2"/>
  <c r="BK151" i="2"/>
  <c r="J142" i="2"/>
  <c r="BK137" i="2"/>
  <c r="J131" i="2"/>
  <c r="AS94" i="1"/>
  <c r="J305" i="2"/>
  <c r="J251" i="2"/>
  <c r="BK235" i="2"/>
  <c r="J231" i="2"/>
  <c r="BK225" i="2"/>
  <c r="J222" i="2"/>
  <c r="BK216" i="2"/>
  <c r="BK211" i="2"/>
  <c r="J206" i="2"/>
  <c r="BK200" i="2"/>
  <c r="J197" i="2"/>
  <c r="BK187" i="2"/>
  <c r="BK182" i="2"/>
  <c r="BK171" i="2"/>
  <c r="J166" i="2"/>
  <c r="BK156" i="2"/>
  <c r="J151" i="2"/>
  <c r="BK140" i="2"/>
  <c r="J137" i="2"/>
  <c r="J128" i="2"/>
  <c r="J307" i="2"/>
  <c r="F33" i="2" l="1"/>
  <c r="F34" i="2"/>
  <c r="F32" i="2"/>
  <c r="BA95" i="1" s="1"/>
  <c r="BA94" i="1" s="1"/>
  <c r="W30" i="1" s="1"/>
  <c r="BK127" i="2"/>
  <c r="BK126" i="2" s="1"/>
  <c r="J126" i="2" s="1"/>
  <c r="J95" i="2" s="1"/>
  <c r="R127" i="2"/>
  <c r="BK181" i="2"/>
  <c r="J181" i="2" s="1"/>
  <c r="J97" i="2" s="1"/>
  <c r="T181" i="2"/>
  <c r="BK240" i="2"/>
  <c r="J240" i="2" s="1"/>
  <c r="J99" i="2" s="1"/>
  <c r="R240" i="2"/>
  <c r="BK267" i="2"/>
  <c r="J267" i="2"/>
  <c r="J100" i="2"/>
  <c r="R267" i="2"/>
  <c r="BK287" i="2"/>
  <c r="J287" i="2" s="1"/>
  <c r="J103" i="2" s="1"/>
  <c r="P287" i="2"/>
  <c r="P286" i="2"/>
  <c r="T287" i="2"/>
  <c r="T286" i="2" s="1"/>
  <c r="P293" i="2"/>
  <c r="T293" i="2"/>
  <c r="P300" i="2"/>
  <c r="T300" i="2"/>
  <c r="P127" i="2"/>
  <c r="T127" i="2"/>
  <c r="T126" i="2" s="1"/>
  <c r="P181" i="2"/>
  <c r="R181" i="2"/>
  <c r="P240" i="2"/>
  <c r="T240" i="2"/>
  <c r="P267" i="2"/>
  <c r="T267" i="2"/>
  <c r="R287" i="2"/>
  <c r="R286" i="2"/>
  <c r="BK293" i="2"/>
  <c r="J293" i="2" s="1"/>
  <c r="J105" i="2" s="1"/>
  <c r="R293" i="2"/>
  <c r="BK300" i="2"/>
  <c r="J300" i="2"/>
  <c r="J106" i="2" s="1"/>
  <c r="R300" i="2"/>
  <c r="BK283" i="2"/>
  <c r="J283" i="2"/>
  <c r="J101" i="2" s="1"/>
  <c r="BK234" i="2"/>
  <c r="J234" i="2"/>
  <c r="J98" i="2" s="1"/>
  <c r="BK311" i="2"/>
  <c r="J311" i="2" s="1"/>
  <c r="J107" i="2" s="1"/>
  <c r="F90" i="2"/>
  <c r="BE303" i="2"/>
  <c r="BE305" i="2"/>
  <c r="J87" i="2"/>
  <c r="J90" i="2"/>
  <c r="BE128" i="2"/>
  <c r="BE131" i="2"/>
  <c r="BE137" i="2"/>
  <c r="BE140" i="2"/>
  <c r="BE142" i="2"/>
  <c r="BE151" i="2"/>
  <c r="BE156" i="2"/>
  <c r="BE161" i="2"/>
  <c r="BE166" i="2"/>
  <c r="BE171" i="2"/>
  <c r="BE174" i="2"/>
  <c r="BE182" i="2"/>
  <c r="BE187" i="2"/>
  <c r="BE192" i="2"/>
  <c r="BE197" i="2"/>
  <c r="BE200" i="2"/>
  <c r="BE203" i="2"/>
  <c r="BE206" i="2"/>
  <c r="BE211" i="2"/>
  <c r="BE216" i="2"/>
  <c r="BE219" i="2"/>
  <c r="BE222" i="2"/>
  <c r="BE225" i="2"/>
  <c r="BE228" i="2"/>
  <c r="BE231" i="2"/>
  <c r="BE235" i="2"/>
  <c r="BE241" i="2"/>
  <c r="BE244" i="2"/>
  <c r="BE246" i="2"/>
  <c r="BE248" i="2"/>
  <c r="BE251" i="2"/>
  <c r="BE254" i="2"/>
  <c r="BE259" i="2"/>
  <c r="BE262" i="2"/>
  <c r="BE264" i="2"/>
  <c r="BE268" i="2"/>
  <c r="BE270" i="2"/>
  <c r="BE273" i="2"/>
  <c r="BE276" i="2"/>
  <c r="BE281" i="2"/>
  <c r="BE284" i="2"/>
  <c r="BE288" i="2"/>
  <c r="BE290" i="2"/>
  <c r="BE294" i="2"/>
  <c r="BE296" i="2"/>
  <c r="BE298" i="2"/>
  <c r="BE301" i="2"/>
  <c r="BE307" i="2"/>
  <c r="BE309" i="2"/>
  <c r="BE312" i="2"/>
  <c r="AW95" i="1"/>
  <c r="BB95" i="1"/>
  <c r="BB94" i="1" s="1"/>
  <c r="W31" i="1" s="1"/>
  <c r="BC95" i="1"/>
  <c r="BC94" i="1" s="1"/>
  <c r="W32" i="1" s="1"/>
  <c r="BD95" i="1"/>
  <c r="BD94" i="1"/>
  <c r="W33" i="1" s="1"/>
  <c r="R292" i="2" l="1"/>
  <c r="T292" i="2"/>
  <c r="T125" i="2"/>
  <c r="P126" i="2"/>
  <c r="P292" i="2"/>
  <c r="R126" i="2"/>
  <c r="R125" i="2"/>
  <c r="J127" i="2"/>
  <c r="J96" i="2" s="1"/>
  <c r="BK292" i="2"/>
  <c r="J292" i="2" s="1"/>
  <c r="J104" i="2" s="1"/>
  <c r="BK286" i="2"/>
  <c r="J286" i="2" s="1"/>
  <c r="J102" i="2" s="1"/>
  <c r="AW94" i="1"/>
  <c r="AK30" i="1" s="1"/>
  <c r="AY94" i="1"/>
  <c r="J31" i="2"/>
  <c r="AV95" i="1" s="1"/>
  <c r="AT95" i="1" s="1"/>
  <c r="F31" i="2"/>
  <c r="AZ95" i="1" s="1"/>
  <c r="AZ94" i="1" s="1"/>
  <c r="W29" i="1" s="1"/>
  <c r="AX94" i="1"/>
  <c r="P125" i="2" l="1"/>
  <c r="AU95" i="1" s="1"/>
  <c r="AU94" i="1" s="1"/>
  <c r="BK125" i="2"/>
  <c r="J125" i="2" s="1"/>
  <c r="J94" i="2" s="1"/>
  <c r="AV94" i="1"/>
  <c r="AK29" i="1" s="1"/>
  <c r="J28" i="2" l="1"/>
  <c r="AG95" i="1" s="1"/>
  <c r="AG94" i="1" s="1"/>
  <c r="AT94" i="1"/>
  <c r="AK26" i="1" l="1"/>
  <c r="AK35" i="1" s="1"/>
  <c r="AN94" i="1"/>
  <c r="J37" i="2"/>
  <c r="AN95" i="1"/>
</calcChain>
</file>

<file path=xl/sharedStrings.xml><?xml version="1.0" encoding="utf-8"?>
<sst xmlns="http://schemas.openxmlformats.org/spreadsheetml/2006/main" count="2016" uniqueCount="445">
  <si>
    <t>Export Komplet</t>
  </si>
  <si>
    <t/>
  </si>
  <si>
    <t>2.0</t>
  </si>
  <si>
    <t>ZAMOK</t>
  </si>
  <si>
    <t>False</t>
  </si>
  <si>
    <t>{418007ce-2422-4f59-8401-bdf90d402b74}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</si>
  <si>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</si>
  <si>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</si>
  <si>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</si>
  <si>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</si>
  <si>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</si>
  <si>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</si>
  <si>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</si>
  <si>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</si>
  <si>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2022/08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</si>
  <si>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</si>
  <si>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</si>
  <si>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Hodonín - prodloužení MK ul. M. Benky</t>
  </si>
  <si>
    <t>KSO:</t>
  </si>
  <si>
    <t>CC-CZ:</t>
  </si>
  <si>
    <t>Místo:</t>
  </si>
  <si>
    <t>Hodonín</t>
  </si>
  <si>
    <t>Datum:</t>
  </si>
  <si>
    <t>13. 12. 2022</t>
  </si>
  <si>
    <t>Zadavatel:</t>
  </si>
  <si>
    <t>IČ:</t>
  </si>
  <si>
    <t>Město Hodonín</t>
  </si>
  <si>
    <t>DIČ:</t>
  </si>
  <si>
    <t>Uchazeč:</t>
  </si>
  <si>
    <t>Vyplň údaj</t>
  </si>
  <si>
    <t>Projektant:</t>
  </si>
  <si>
    <t>Projekce DS s.r.o.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</si>
  <si>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</si>
  <si>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</si>
  <si>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</si>
  <si>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</si>
  <si>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</si>
  <si>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</si>
  <si>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</si>
  <si>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</si>
  <si>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</si>
  <si>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</si>
  <si>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</si>
  <si>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</si>
  <si>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</si>
  <si>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</si>
  <si>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</si>
  <si>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</si>
  <si>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</si>
  <si>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</si>
  <si>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</si>
  <si>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</si>
  <si>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</si>
  <si>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</si>
  <si>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</si>
  <si>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</si>
  <si>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</si>
  <si>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</si>
  <si>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</si>
  <si>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</si>
  <si>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</si>
  <si>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</si>
  <si>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</si>
  <si>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</si>
  <si>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</si>
  <si>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</si>
  <si>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</si>
  <si>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</si>
  <si>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</si>
  <si>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</si>
  <si>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</si>
  <si>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</si>
  <si>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</si>
  <si>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</si>
  <si>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</si>
  <si>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</si>
  <si>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</si>
  <si>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</si>
  <si>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</si>
  <si>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</si>
  <si>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</si>
  <si>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</si>
  <si>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</si>
  <si>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odkopávka</t>
  </si>
  <si>
    <t>54,937</t>
  </si>
  <si>
    <t>2</t>
  </si>
  <si>
    <t>zásyp</t>
  </si>
  <si>
    <t>5,22</t>
  </si>
  <si>
    <t>KRYCÍ LIST SOUPISU PRACÍ</t>
  </si>
  <si>
    <t>vozovka</t>
  </si>
  <si>
    <t>plocha vozovky</t>
  </si>
  <si>
    <t>160,5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</si>
  <si>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</si>
  <si>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</si>
  <si>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</si>
  <si>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</si>
  <si>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</si>
  <si>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</si>
  <si>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</si>
  <si>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</si>
  <si>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</si>
  <si>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</si>
  <si>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</si>
  <si>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</si>
  <si>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</si>
  <si>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741 - Elektroinstalace - silnoproud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</si>
  <si>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</si>
  <si>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</si>
  <si>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</si>
  <si>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</si>
  <si>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</si>
  <si>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</si>
  <si>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</si>
  <si>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</si>
  <si>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</si>
  <si>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</si>
  <si>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</si>
  <si>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</si>
  <si>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</si>
  <si>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</si>
  <si>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</si>
  <si>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</si>
  <si>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</si>
  <si>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</si>
  <si>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</si>
  <si>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</si>
  <si>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</si>
  <si>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</si>
  <si>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113107162</t>
  </si>
  <si>
    <t>Odstranění podkladu z kameniva drceného tl přes 100 do 200 mm strojně pl přes 50 do 200 m2</t>
  </si>
  <si>
    <t>m2</t>
  </si>
  <si>
    <t>4</t>
  </si>
  <si>
    <t>191761672</t>
  </si>
  <si>
    <t>PP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</si>
  <si>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</si>
  <si>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VV</t>
  </si>
  <si>
    <t>"podklad tl. 150 mm pod panely" 72</t>
  </si>
  <si>
    <t>113107163</t>
  </si>
  <si>
    <t>Odstranění podkladu z kameniva drceného tl přes 200 do 300 mm strojně pl přes 50 do 200 m2</t>
  </si>
  <si>
    <t>1416505023</t>
  </si>
  <si>
    <t>Odstranění podkladů nebo krytů strojně plochy jednotlivě přes 50 m2 do 200 m2 s přemístěním hmot na skládku na vzdálenost do 20 m nebo s naložením na dopravní prostředek z kameniva hrubého drceného, o tl. vrstvy přes 200 do 300 mm</t>
  </si>
  <si>
    <t xml:space="preserve">"tl. 200 mm " </t>
  </si>
  <si>
    <t>"vozovka" 76*1,1</t>
  </si>
  <si>
    <t>"vjezd" (15,5 + 8,0)*1,1</t>
  </si>
  <si>
    <t>Součet</t>
  </si>
  <si>
    <t>3</t>
  </si>
  <si>
    <t>113107341</t>
  </si>
  <si>
    <t>Odstranění podkladu živičného tl 50 mm strojně pl do 50 m2</t>
  </si>
  <si>
    <t>2039635179</t>
  </si>
  <si>
    <t>Odstranění podkladů nebo krytů strojně plochy jednotlivě do 50 m2 s přemístěním hmot na skládku na vzdálenost do 3 m nebo s naložením na dopravní prostředek živičných, o tl. vrstvy do 50 mm</t>
  </si>
  <si>
    <t>"v místě napojení" 5,5*1</t>
  </si>
  <si>
    <t>113151111</t>
  </si>
  <si>
    <t>Rozebrání zpevněných ploch ze silničních dílců</t>
  </si>
  <si>
    <t>-806394500</t>
  </si>
  <si>
    <t>Rozebírání zpevněných ploch  s přemístěním na skládku na vzdálenost do 20 m nebo s naložením na dopravní prostředek ze silničních panelů</t>
  </si>
  <si>
    <t>5</t>
  </si>
  <si>
    <t>122251103</t>
  </si>
  <si>
    <t>Odkopávky a prokopávky nezapažené v hornině třídy těžitelnosti I skupiny 3 objem do 100 m3 strojně</t>
  </si>
  <si>
    <t>m3</t>
  </si>
  <si>
    <t>1922233338</t>
  </si>
  <si>
    <t>Odkopávky a prokopávky nezapažené strojně v hornině třídy těžitelnosti I skupiny 3 přes 50 do 100 m3</t>
  </si>
  <si>
    <t>"pod panely" 72*1,1*0,17</t>
  </si>
  <si>
    <t>"vozovka" 76*1,1*0,27</t>
  </si>
  <si>
    <t>"vjezd" 15,5*1,1*0,17</t>
  </si>
  <si>
    <t>"vjezd" 13*1,1*0,37</t>
  </si>
  <si>
    <t>"vjezd" 23*1,1*0,37</t>
  </si>
  <si>
    <t>"chodník" 4,5*0,3</t>
  </si>
  <si>
    <t>6</t>
  </si>
  <si>
    <t>162651111</t>
  </si>
  <si>
    <t>Vodorovné přemístění přes 3 000 do 4000 m výkopku/sypaniny z horniny třídy těžitelnosti I skupiny 1 až 3</t>
  </si>
  <si>
    <t>-855139923</t>
  </si>
  <si>
    <t xml:space="preserve">Vodorovné přemístění výkopku nebo sypaniny po suchu na obvyklém dopravním prostředku, bez naložení výkopku, avšak se složením bez rozhrnutí z horniny třídy těžitelnosti I skupiny 1 až 3 na vzdálenost přes 3 000 do 4 000 m, recyklační centrum Stavební firmy PLUS s.r.o., Hodonín, 4 km </t>
  </si>
  <si>
    <t>-zásyp</t>
  </si>
  <si>
    <t>7</t>
  </si>
  <si>
    <t>171251101</t>
  </si>
  <si>
    <t>Uložení sypaniny do násypů nezhutněných strojně</t>
  </si>
  <si>
    <t>-1507910481</t>
  </si>
  <si>
    <t>Uložení sypanin do násypů strojně s rozprostřením sypaniny ve vrstvách a s hrubým urovnáním nezhutněných jakékoliv třídy těžitelnosti</t>
  </si>
  <si>
    <t>"zásyp za obrubou" (12,5+6,6+3,1)*0,1</t>
  </si>
  <si>
    <t>"v ploše ozn. jako zeleň" 30*0,1</t>
  </si>
  <si>
    <t>8</t>
  </si>
  <si>
    <t>181111111</t>
  </si>
  <si>
    <t>Plošná úprava terénu do 500 m2 zemina skupiny 1 až 4 nerovnosti přes 50 do 100 mm v rovinně a svahu do 1:5</t>
  </si>
  <si>
    <t>-904811424</t>
  </si>
  <si>
    <t>Plošná úprava terénu v zemině skupiny 1 až 4 s urovnáním povrchu bez doplnění ornice souvislé plochy do 500 m2 při nerovnostech terénu přes 50 do 100 mm v rovině nebo na svahu do 1:5</t>
  </si>
  <si>
    <t>"zásyp za obrubou" (12,5+6,6+3,1)*1,0</t>
  </si>
  <si>
    <t>"v ploše ozn. jako zeleň" 30</t>
  </si>
  <si>
    <t>9</t>
  </si>
  <si>
    <t>181411131</t>
  </si>
  <si>
    <t>Založení parkového trávníku výsevem pl do 1000 m2 v rovině a ve svahu do 1:5</t>
  </si>
  <si>
    <t>-2861304</t>
  </si>
  <si>
    <t>Založení trávníku na půdě předem připravené plochy do 1000 m2 výsevem včetně utažení parkového v rovině nebo na svahu do 1:5</t>
  </si>
  <si>
    <t>10</t>
  </si>
  <si>
    <t>M</t>
  </si>
  <si>
    <t>00572410</t>
  </si>
  <si>
    <t>osivo směs travní parková</t>
  </si>
  <si>
    <t>kg</t>
  </si>
  <si>
    <t>846138709</t>
  </si>
  <si>
    <t>52,2*0,03 'Přepočtené koeficientem množství</t>
  </si>
  <si>
    <t>11</t>
  </si>
  <si>
    <t>181951112</t>
  </si>
  <si>
    <t>Úprava pláně v hornině třídy těžitelnosti I skupiny 1 až 3 se zhutněním strojně</t>
  </si>
  <si>
    <t>951189499</t>
  </si>
  <si>
    <t>Úprava pláně vyrovnáním výškových rozdílů strojně v hornině třídy těžitelnosti I, skupiny 1 až 3 se zhutněním</t>
  </si>
  <si>
    <t>"chodník" 9,6</t>
  </si>
  <si>
    <t>"vjezd" 23,5</t>
  </si>
  <si>
    <t>193,6*1,1 'Přepočtené koeficientem množství</t>
  </si>
  <si>
    <t>Komunikace pozemní</t>
  </si>
  <si>
    <t>12</t>
  </si>
  <si>
    <t>564801112</t>
  </si>
  <si>
    <t>Lože z drti 4/8 plochy přes 100 m2 tl 40 mm</t>
  </si>
  <si>
    <t>-1692957272</t>
  </si>
  <si>
    <t>Lože z drti 4/8 s rozprostřením a zhutněním plochy přes 100 m2, po zhutnění tl. 40 mm</t>
  </si>
  <si>
    <t>13</t>
  </si>
  <si>
    <t>564851011</t>
  </si>
  <si>
    <t>Podklad ze štěrkodrtě ŠD plochy do 100 m2 tl 150 mm</t>
  </si>
  <si>
    <t>222438748</t>
  </si>
  <si>
    <t>Podklad ze štěrkodrti ŠD s rozprostřením a zhutněním plochy jednotlivě do 100 m2, po zhutnění tl. 150 mm</t>
  </si>
  <si>
    <t>"vjezd" 23,5*1,1</t>
  </si>
  <si>
    <t>"napojení a vyrovnání výškových rozdílů" (10+7,5)*1</t>
  </si>
  <si>
    <t>14</t>
  </si>
  <si>
    <t>564861111</t>
  </si>
  <si>
    <t>Podklad ze štěrkodrtě ŠD plochy přes 100 m2 tl 200 mm</t>
  </si>
  <si>
    <t>-1020780702</t>
  </si>
  <si>
    <t>Podklad ze štěrkodrti ŠD s rozprostřením a zhutněním plochy přes 100 m2, po zhutnění tl. 200 mm</t>
  </si>
  <si>
    <t>vozovka * 1,1</t>
  </si>
  <si>
    <t>"chodník" 9,6*1,1</t>
  </si>
  <si>
    <t>565155111</t>
  </si>
  <si>
    <t>Asfaltový beton vrstva podkladní ACP 16 (obalované kamenivo OKS) tl 70 mm š do 3 m</t>
  </si>
  <si>
    <t>-2096510070</t>
  </si>
  <si>
    <t>Asfaltový beton vrstva podkladní ACP 16 (obalované kamenivo střednězrnné - OKS)  s rozprostřením a zhutněním v pruhu šířky přes 1,5 do 3 m, po zhutnění tl. 70 mm</t>
  </si>
  <si>
    <t>16</t>
  </si>
  <si>
    <t>567122111</t>
  </si>
  <si>
    <t>Podklad ze směsi stmelené cementem SC C 8/10 (KSC I) tl 100 mm</t>
  </si>
  <si>
    <t>673145549</t>
  </si>
  <si>
    <t>Podklad ze směsi stmelené cementem SC bez dilatačních spár, s rozprostřením a zhutněním SC C 8/10 (KSC I), po zhutnění tl. 100 mm</t>
  </si>
  <si>
    <t>17</t>
  </si>
  <si>
    <t>567122114</t>
  </si>
  <si>
    <t>Podklad ze směsi stmelené cementem SC C 8/10 (KSC I) tl 150 mm</t>
  </si>
  <si>
    <t>-688009590</t>
  </si>
  <si>
    <t>Podklad ze směsi stmelené cementem SC bez dilatačních spár, s rozprostřením a zhutněním SC C 8/10 (KSC I), po zhutnění tl. 150 mm</t>
  </si>
  <si>
    <t>18</t>
  </si>
  <si>
    <t>573231111</t>
  </si>
  <si>
    <t>Postřik živičný spojovací ze silniční emulze v množství 0,70 kg/m2</t>
  </si>
  <si>
    <t>12765004</t>
  </si>
  <si>
    <t>Postřik spojovací PS bez posypu kamenivem ze silniční emulze, v množství 0,70 kg/m2</t>
  </si>
  <si>
    <t>"napojení" 5,5</t>
  </si>
  <si>
    <t>19</t>
  </si>
  <si>
    <t>577144111</t>
  </si>
  <si>
    <t>Asfaltový beton vrstva obrusná ACO 11 (ABS) tř. I tl 50 mm š do 3 m z nemodifikovaného asfaltu</t>
  </si>
  <si>
    <t>1368929186</t>
  </si>
  <si>
    <t>Asfaltový beton vrstva obrusná ACO 11 (ABS)  s rozprostřením a se zhutněním z nemodifikovaného asfaltu v pruhu šířky do 3 m tř. I, po zhutnění tl. 50 mm</t>
  </si>
  <si>
    <t>"vozovka" 160,5</t>
  </si>
  <si>
    <t>20</t>
  </si>
  <si>
    <t>581121115</t>
  </si>
  <si>
    <t>Kryt cementobetonový vozovek skupiny CB I tl 150 mm</t>
  </si>
  <si>
    <t>-1303666735</t>
  </si>
  <si>
    <t>Kryt cementobetonový silničních komunikací  skupiny CB I tl. 150 mm</t>
  </si>
  <si>
    <t>"zapravení sjezdu" 17,5</t>
  </si>
  <si>
    <t>596211110</t>
  </si>
  <si>
    <t>Kladení zámkové dlažby komunikací pro pěší ručně tl 60 mm skupiny A pl do 50 m2</t>
  </si>
  <si>
    <t>229788762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</si>
  <si>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60 mm skupiny A, pro plochy do 50 m2</t>
  </si>
  <si>
    <t>22</t>
  </si>
  <si>
    <t>59245018</t>
  </si>
  <si>
    <t>dlažba tvar obdélník betonová 200x100x60mm přírodní</t>
  </si>
  <si>
    <t>785140037</t>
  </si>
  <si>
    <t>9,6*1,03 'Přepočtené koeficientem množství</t>
  </si>
  <si>
    <t>23</t>
  </si>
  <si>
    <t>596212210</t>
  </si>
  <si>
    <t>Kladení zámkové dlažby pozemních komunikací ručně tl 80 mm skupiny A pl do 50 m2</t>
  </si>
  <si>
    <t>-868561606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</si>
  <si>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A, pro plochy do 50 m2</t>
  </si>
  <si>
    <t>24</t>
  </si>
  <si>
    <t>59245020</t>
  </si>
  <si>
    <t>dlažba tvar obdélník betonová 200x100x80mm přírodní</t>
  </si>
  <si>
    <t>689803950</t>
  </si>
  <si>
    <t>23,5*1,03 'Přepočtené koeficientem množství</t>
  </si>
  <si>
    <t>25</t>
  </si>
  <si>
    <t>599141111</t>
  </si>
  <si>
    <t>Vyplnění spár mezi silničními dílci živičnou zálivkou</t>
  </si>
  <si>
    <t>m</t>
  </si>
  <si>
    <t>336205375</t>
  </si>
  <si>
    <t>Vyplnění spár mezi silničními dílci jakékoliv tloušťky  živičnou zálivkou</t>
  </si>
  <si>
    <t>"v místě napojení" 5,5</t>
  </si>
  <si>
    <t>Trubní vedení</t>
  </si>
  <si>
    <t>26</t>
  </si>
  <si>
    <t>899431111</t>
  </si>
  <si>
    <t>Výšková úprava uličního vstupu nebo vpusti do 200 mm krycího hrnce, šoupěte nebo hydrantu</t>
  </si>
  <si>
    <t>kus</t>
  </si>
  <si>
    <t>1022126332</t>
  </si>
  <si>
    <t>Výšková úprava uličního vstupu nebo vpusti do 200 mm, krycího hrnce, šoupěte nebo hydrantu bez úpravy armatur</t>
  </si>
  <si>
    <t>"šoupě" 1</t>
  </si>
  <si>
    <t>"hydrant" 2</t>
  </si>
  <si>
    <t>Ostatní konstrukce a práce, bourání</t>
  </si>
  <si>
    <t>27</t>
  </si>
  <si>
    <t>916131113</t>
  </si>
  <si>
    <t>Osazení silničního obrubníku betonového ležatého s boční opěrou do lože z betonu prostého</t>
  </si>
  <si>
    <t>-1227257367</t>
  </si>
  <si>
    <t>Osazení silničního obrubníku betonového se zřízením lože, s vyplněním a zatřením spár cementovou maltou ležatého s boční opěrou z betonu prostého, do lože z betonu prostého</t>
  </si>
  <si>
    <t>10,0+7,5</t>
  </si>
  <si>
    <t>28</t>
  </si>
  <si>
    <t>59217031</t>
  </si>
  <si>
    <t>obrubník betonový silniční 1000x150x250mm</t>
  </si>
  <si>
    <t>1210728958</t>
  </si>
  <si>
    <t>29</t>
  </si>
  <si>
    <t>916131213</t>
  </si>
  <si>
    <t>Osazení silničního obrubníku betonového stojatého s boční opěrou do lože z betonu prostého</t>
  </si>
  <si>
    <t>186190125</t>
  </si>
  <si>
    <t>Osazení silničního obrubníku betonového se zřízením lože, s vyplněním a zatřením spár cementovou maltou stojatého s boční opěrou z betonu prostého, do lože z betonu prostého</t>
  </si>
  <si>
    <t>30</t>
  </si>
  <si>
    <t>709427134</t>
  </si>
  <si>
    <t>9,5+5,6+8</t>
  </si>
  <si>
    <t>31</t>
  </si>
  <si>
    <t>59217029</t>
  </si>
  <si>
    <t>obrubník betonový silniční nájezdový 1000x150x150mm</t>
  </si>
  <si>
    <t>222263712</t>
  </si>
  <si>
    <t>10+10,7</t>
  </si>
  <si>
    <t>32</t>
  </si>
  <si>
    <t>59217030</t>
  </si>
  <si>
    <t>obrubník betonový silniční přechodový 1000x150x150-250mm</t>
  </si>
  <si>
    <t>751047588</t>
  </si>
  <si>
    <t>"levý" 2</t>
  </si>
  <si>
    <t>"pravý" 3</t>
  </si>
  <si>
    <t>33</t>
  </si>
  <si>
    <t>916231213</t>
  </si>
  <si>
    <t>Osazení chodníkového obrubníku betonového stojatého s boční opěrou do lože z betonu prostého</t>
  </si>
  <si>
    <t>-1714411318</t>
  </si>
  <si>
    <t>Osazení chodníkového obrubníku betonového se zřízením lože, s vyplněním a zatřením spár cementovou maltou stojatého s boční opěrou z betonu prostého, do lože z betonu prostého</t>
  </si>
  <si>
    <t>3,1+13</t>
  </si>
  <si>
    <t>34</t>
  </si>
  <si>
    <t>59217019</t>
  </si>
  <si>
    <t>obrubník betonový chodníkový 1000x100x200mm</t>
  </si>
  <si>
    <t>1511419390</t>
  </si>
  <si>
    <t>35</t>
  </si>
  <si>
    <t>919735111</t>
  </si>
  <si>
    <t>Řezání stávajícího živičného krytu hl do 50 mm</t>
  </si>
  <si>
    <t>-1991016786</t>
  </si>
  <si>
    <t>Řezání stávajícího živičného krytu nebo podkladu  hloubky do 50 mm</t>
  </si>
  <si>
    <t>997</t>
  </si>
  <si>
    <t>Přesun sutě</t>
  </si>
  <si>
    <t>36</t>
  </si>
  <si>
    <t>997221551</t>
  </si>
  <si>
    <t>Vodorovná doprava suti do 1 km</t>
  </si>
  <si>
    <t>t</t>
  </si>
  <si>
    <t>1381677646</t>
  </si>
  <si>
    <t xml:space="preserve">Vodorovná doprava suti a vybouraných hmot bez naložení, ale se složením a s hrubým urovnáním, na vzdálenost do 1 km, recyklační centrum Stavební firmy PLUS s.r.o., Hodonín, 4 km </t>
  </si>
  <si>
    <t>37</t>
  </si>
  <si>
    <t>997221559</t>
  </si>
  <si>
    <t>Příplatek ZKD 1 km u vodorovné dopravy suti</t>
  </si>
  <si>
    <t>1376350930</t>
  </si>
  <si>
    <t xml:space="preserve">Vodorovná doprava suti a vybouraných hmot bez naložení, ale se složením a s hrubým urovnáním Příplatek k ceně za každý další i započatý 1 km přes 1 km, recyklační centrum Stavební firmy PLUS s.r.o., Hodonín, 4 km </t>
  </si>
  <si>
    <t>95,137*3 'Přepočtené koeficientem množství</t>
  </si>
  <si>
    <t>38</t>
  </si>
  <si>
    <t>997221861</t>
  </si>
  <si>
    <t>Poplatek za uložení stavebního odpadu na recyklační skládce (skládkovné) z prostého betonu pod kódem 17 01 01</t>
  </si>
  <si>
    <t>-1423232679</t>
  </si>
  <si>
    <t>Poplatek za uložení stavebního odpadu na recyklační skládce (skládkovné) z prostého betonu zatříděného do Katalogu odpadů pod kódem 17 01 01</t>
  </si>
  <si>
    <t>"silniční panel" 25,560</t>
  </si>
  <si>
    <t>39</t>
  </si>
  <si>
    <t>997221873</t>
  </si>
  <si>
    <t>Poplatek za uložení stavebního odpadu na recyklační skládce (skládkovné) zeminy a kamení zatříděného do Katalogu odpadů pod kódem 17 05 04</t>
  </si>
  <si>
    <t>-296206146</t>
  </si>
  <si>
    <t>"kamenivo" 20,880 + 48,158</t>
  </si>
  <si>
    <t>"zemina" 49,717*1,8</t>
  </si>
  <si>
    <t>40</t>
  </si>
  <si>
    <t>997221875</t>
  </si>
  <si>
    <t>Poplatek za uložení stavebního odpadu na recyklační skládce (skládkovné) asfaltového bez obsahu dehtu zatříděného do Katalogu odpadů pod kódem 17 03 02</t>
  </si>
  <si>
    <t>-2117325482</t>
  </si>
  <si>
    <t>998</t>
  </si>
  <si>
    <t>Přesun hmot</t>
  </si>
  <si>
    <t>41</t>
  </si>
  <si>
    <t>998225111</t>
  </si>
  <si>
    <t>Přesun hmot pro pozemní komunikace s krytem živičným</t>
  </si>
  <si>
    <t>-1115026391</t>
  </si>
  <si>
    <t>Přesun hmot pro komunikace s krytem živičným  dopravní vzdálenost do 200 m jakékoliv délky objektu</t>
  </si>
  <si>
    <t>PSV</t>
  </si>
  <si>
    <t>Práce a dodávky PSV</t>
  </si>
  <si>
    <t>741</t>
  </si>
  <si>
    <t>Elektroinstalace - silnoproud</t>
  </si>
  <si>
    <t>42</t>
  </si>
  <si>
    <t>x1</t>
  </si>
  <si>
    <t>Stranové přeložení kabelu VN vč. zemních prací NENACEŇOVAT</t>
  </si>
  <si>
    <t>1481565767</t>
  </si>
  <si>
    <t>Stranové přeložení kabelu VN vč. zemních prací NENACEŇOVAT provede EG.D a.s.</t>
  </si>
  <si>
    <t>43</t>
  </si>
  <si>
    <t>x2</t>
  </si>
  <si>
    <t>Uložení kabelu NN do TK žlabu 100x23x18</t>
  </si>
  <si>
    <t>-387479287</t>
  </si>
  <si>
    <t>Uložení kabelu NN do TK žlabu 100x23x18 vč. zemních prací</t>
  </si>
  <si>
    <t>VRN</t>
  </si>
  <si>
    <t>Vedlejší rozpočtové náklady</t>
  </si>
  <si>
    <t>VRN1</t>
  </si>
  <si>
    <t>Průzkumné, geodetické a projektové práce</t>
  </si>
  <si>
    <t>44</t>
  </si>
  <si>
    <t>012103000</t>
  </si>
  <si>
    <t>Geodetické práce před výstavbou - vytyčení inž. sítí a stavby</t>
  </si>
  <si>
    <t>…</t>
  </si>
  <si>
    <t>1024</t>
  </si>
  <si>
    <t>-1520112908</t>
  </si>
  <si>
    <t>Geodetické práce před výstavbou - vytyčení inž. sítí</t>
  </si>
  <si>
    <t>45</t>
  </si>
  <si>
    <t>012303000</t>
  </si>
  <si>
    <t>Geodetické práce po výstavbě - zaměření dokončeného díla</t>
  </si>
  <si>
    <t>528249556</t>
  </si>
  <si>
    <t>Geodetické práce po výstavbě - náklady na provedení skutečného zaměření stavby v rozsahu nezbytném pro zápis změny do katastru nemovitostí vč. geometrického plánu</t>
  </si>
  <si>
    <t>46</t>
  </si>
  <si>
    <t>013254000</t>
  </si>
  <si>
    <t>Dokumentace skutečného provedení stavby</t>
  </si>
  <si>
    <t>1411674947</t>
  </si>
  <si>
    <t>Náklady na vyhotovení dokumentace skutečného provedení stavby a její předání objednateli v požadované formě a požadovaném počtu</t>
  </si>
  <si>
    <t>VRN3</t>
  </si>
  <si>
    <t>Zařízení staveniště</t>
  </si>
  <si>
    <t>47</t>
  </si>
  <si>
    <t>030001000</t>
  </si>
  <si>
    <t>kpl</t>
  </si>
  <si>
    <t>-449148894</t>
  </si>
  <si>
    <t>Zařízení staveniště - vybudování, provoz a odstranění</t>
  </si>
  <si>
    <t>48</t>
  </si>
  <si>
    <t>032403000</t>
  </si>
  <si>
    <t>Provizorní komunikace</t>
  </si>
  <si>
    <t>-763589883</t>
  </si>
  <si>
    <t>Umožnění přístupu občanů k nemovitostem po dobu stavby, pravidelná součinnost při vyvážení komunálního a tříděného odpadu</t>
  </si>
  <si>
    <t>49</t>
  </si>
  <si>
    <t>032803000</t>
  </si>
  <si>
    <t>Bezpečnostní a hygienická opatření na staveništi</t>
  </si>
  <si>
    <t>-973370766</t>
  </si>
  <si>
    <t>50</t>
  </si>
  <si>
    <t>034303000</t>
  </si>
  <si>
    <t>Dopravní značení na staveništi</t>
  </si>
  <si>
    <t>-1870111041</t>
  </si>
  <si>
    <t>51</t>
  </si>
  <si>
    <t>034503000</t>
  </si>
  <si>
    <t>Informační tabule na staveništi</t>
  </si>
  <si>
    <t>-1325277362</t>
  </si>
  <si>
    <t>Informační tabule na staveništi - informační tabule s identifikačními údaji stavby</t>
  </si>
  <si>
    <t>VRN4</t>
  </si>
  <si>
    <t>Inženýrská činnost</t>
  </si>
  <si>
    <t>52</t>
  </si>
  <si>
    <t>043103000</t>
  </si>
  <si>
    <t>Zkoušky bez rozlišení</t>
  </si>
  <si>
    <t>1547265803</t>
  </si>
  <si>
    <t>SEZNAM FIGUR</t>
  </si>
  <si>
    <t>Výměra</t>
  </si>
  <si>
    <t>Použití figury: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</si>
</sst>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4" xfId="0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>
      <alignment horizontal="center" vertical="center"/>
    </xf>
    <xf numFmtId="49" fontId="36" fillId="0" borderId="22" xfId="0" applyNumberFormat="1" applyFont="1" applyBorder="1" applyAlignment="1">
      <alignment horizontal="left" vertical="center" wrapText="1"/>
    </xf>
    <xf numFmtId="0" fontId="36" fillId="0" borderId="22" xfId="0" applyFont="1" applyBorder="1" applyAlignment="1">
      <alignment horizontal="left" vertical="center" wrapText="1"/>
    </xf>
    <xf numFmtId="0" fontId="36" fillId="0" borderId="22" xfId="0" applyFont="1" applyBorder="1" applyAlignment="1">
      <alignment horizontal="center" vertical="center" wrapText="1"/>
    </xf>
    <xf numFmtId="167" fontId="36" fillId="0" borderId="22" xfId="0" applyNumberFormat="1" applyFont="1" applyBorder="1" applyAlignment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>
      <alignment vertical="center"/>
    </xf>
    <xf numFmtId="0" fontId="37" fillId="0" borderId="22" xfId="0" applyFont="1" applyBorder="1" applyAlignment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38" fillId="0" borderId="16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 wrapText="1"/>
    </xf>
    <xf numFmtId="0" fontId="38" fillId="0" borderId="22" xfId="0" applyFont="1" applyBorder="1" applyAlignment="1">
      <alignment horizontal="left" vertical="center"/>
    </xf>
    <xf numFmtId="167" fontId="38" fillId="0" borderId="18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3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left" vertical="center"/>
    </xf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topLeftCell="A58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192"/>
      <c r="AS2" s="192"/>
      <c r="AT2" s="192"/>
      <c r="AU2" s="192"/>
      <c r="AV2" s="192"/>
      <c r="AW2" s="192"/>
      <c r="AX2" s="192"/>
      <c r="AY2" s="192"/>
      <c r="AZ2" s="192"/>
      <c r="BA2" s="192"/>
      <c r="BB2" s="192"/>
      <c r="BC2" s="192"/>
      <c r="BD2" s="192"/>
      <c r="BE2" s="192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>
      <c r="B5" s="19"/>
      <c r="D5" s="23" t="s">
        <v>13</v>
      </c>
      <c r="K5" s="191" t="s">
        <v>14</v>
      </c>
      <c r="L5" s="192"/>
      <c r="M5" s="192"/>
      <c r="N5" s="192"/>
      <c r="O5" s="192"/>
      <c r="P5" s="192"/>
      <c r="Q5" s="192"/>
      <c r="R5" s="192"/>
      <c r="S5" s="192"/>
      <c r="T5" s="192"/>
      <c r="U5" s="192"/>
      <c r="V5" s="192"/>
      <c r="W5" s="192"/>
      <c r="X5" s="192"/>
      <c r="Y5" s="192"/>
      <c r="Z5" s="192"/>
      <c r="AA5" s="192"/>
      <c r="AB5" s="192"/>
      <c r="AC5" s="192"/>
      <c r="AD5" s="192"/>
      <c r="AE5" s="192"/>
      <c r="AF5" s="192"/>
      <c r="AG5" s="192"/>
      <c r="AH5" s="192"/>
      <c r="AI5" s="192"/>
      <c r="AJ5" s="192"/>
      <c r="AR5" s="19"/>
      <c r="BE5" s="188" t="s">
        <v>15</v>
      </c>
      <c r="BS5" s="16" t="s">
        <v>6</v>
      </c>
    </row>
    <row r="6" spans="1:74" ht="36.950000000000003" customHeight="1">
      <c r="B6" s="19"/>
      <c r="D6" s="25" t="s">
        <v>16</v>
      </c>
      <c r="K6" s="193" t="s">
        <v>17</v>
      </c>
      <c r="L6" s="192"/>
      <c r="M6" s="192"/>
      <c r="N6" s="192"/>
      <c r="O6" s="192"/>
      <c r="P6" s="192"/>
      <c r="Q6" s="192"/>
      <c r="R6" s="192"/>
      <c r="S6" s="192"/>
      <c r="T6" s="192"/>
      <c r="U6" s="192"/>
      <c r="V6" s="192"/>
      <c r="W6" s="192"/>
      <c r="X6" s="192"/>
      <c r="Y6" s="192"/>
      <c r="Z6" s="192"/>
      <c r="AA6" s="192"/>
      <c r="AB6" s="192"/>
      <c r="AC6" s="192"/>
      <c r="AD6" s="192"/>
      <c r="AE6" s="192"/>
      <c r="AF6" s="192"/>
      <c r="AG6" s="192"/>
      <c r="AH6" s="192"/>
      <c r="AI6" s="192"/>
      <c r="AJ6" s="192"/>
      <c r="AR6" s="19"/>
      <c r="BE6" s="189"/>
      <c r="BS6" s="16" t="s">
        <v>6</v>
      </c>
    </row>
    <row r="7" spans="1:74" ht="12" customHeight="1">
      <c r="B7" s="19"/>
      <c r="D7" s="26" t="s">
        <v>18</v>
      </c>
      <c r="K7" s="24" t="s">
        <v>1</v>
      </c>
      <c r="AK7" s="26" t="s">
        <v>19</v>
      </c>
      <c r="AN7" s="24" t="s">
        <v>1</v>
      </c>
      <c r="AR7" s="19"/>
      <c r="BE7" s="189"/>
      <c r="BS7" s="16" t="s">
        <v>6</v>
      </c>
    </row>
    <row r="8" spans="1:74" ht="12" customHeight="1">
      <c r="B8" s="19"/>
      <c r="D8" s="26" t="s">
        <v>20</v>
      </c>
      <c r="K8" s="24" t="s">
        <v>21</v>
      </c>
      <c r="AK8" s="26" t="s">
        <v>22</v>
      </c>
      <c r="AN8" s="27" t="s">
        <v>23</v>
      </c>
      <c r="AR8" s="19"/>
      <c r="BE8" s="189"/>
      <c r="BS8" s="16" t="s">
        <v>6</v>
      </c>
    </row>
    <row r="9" spans="1:74" ht="14.45" customHeight="1">
      <c r="B9" s="19"/>
      <c r="AR9" s="19"/>
      <c r="BE9" s="189"/>
      <c r="BS9" s="16" t="s">
        <v>6</v>
      </c>
    </row>
    <row r="10" spans="1:74" ht="12" customHeight="1">
      <c r="B10" s="19"/>
      <c r="D10" s="26" t="s">
        <v>24</v>
      </c>
      <c r="AK10" s="26" t="s">
        <v>25</v>
      </c>
      <c r="AN10" s="24" t="s">
        <v>1</v>
      </c>
      <c r="AR10" s="19"/>
      <c r="BE10" s="189"/>
      <c r="BS10" s="16" t="s">
        <v>6</v>
      </c>
    </row>
    <row r="11" spans="1:74" ht="18.399999999999999" customHeight="1">
      <c r="B11" s="19"/>
      <c r="E11" s="24" t="s">
        <v>26</v>
      </c>
      <c r="AK11" s="26" t="s">
        <v>27</v>
      </c>
      <c r="AN11" s="24" t="s">
        <v>1</v>
      </c>
      <c r="AR11" s="19"/>
      <c r="BE11" s="189"/>
      <c r="BS11" s="16" t="s">
        <v>6</v>
      </c>
    </row>
    <row r="12" spans="1:74" ht="6.95" customHeight="1">
      <c r="B12" s="19"/>
      <c r="AR12" s="19"/>
      <c r="BE12" s="189"/>
      <c r="BS12" s="16" t="s">
        <v>6</v>
      </c>
    </row>
    <row r="13" spans="1:74" ht="12" customHeight="1">
      <c r="B13" s="19"/>
      <c r="D13" s="26" t="s">
        <v>28</v>
      </c>
      <c r="AK13" s="26" t="s">
        <v>25</v>
      </c>
      <c r="AN13" s="28" t="s">
        <v>29</v>
      </c>
      <c r="AR13" s="19"/>
      <c r="BE13" s="189"/>
      <c r="BS13" s="16" t="s">
        <v>6</v>
      </c>
    </row>
    <row r="14" spans="1:74" ht="12.75">
      <c r="B14" s="19"/>
      <c r="E14" s="194" t="s">
        <v>29</v>
      </c>
      <c r="F14" s="195"/>
      <c r="G14" s="195"/>
      <c r="H14" s="195"/>
      <c r="I14" s="195"/>
      <c r="J14" s="195"/>
      <c r="K14" s="195"/>
      <c r="L14" s="195"/>
      <c r="M14" s="195"/>
      <c r="N14" s="195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5"/>
      <c r="AA14" s="195"/>
      <c r="AB14" s="195"/>
      <c r="AC14" s="195"/>
      <c r="AD14" s="195"/>
      <c r="AE14" s="195"/>
      <c r="AF14" s="195"/>
      <c r="AG14" s="195"/>
      <c r="AH14" s="195"/>
      <c r="AI14" s="195"/>
      <c r="AJ14" s="195"/>
      <c r="AK14" s="26" t="s">
        <v>27</v>
      </c>
      <c r="AN14" s="28" t="s">
        <v>29</v>
      </c>
      <c r="AR14" s="19"/>
      <c r="BE14" s="189"/>
      <c r="BS14" s="16" t="s">
        <v>6</v>
      </c>
    </row>
    <row r="15" spans="1:74" ht="6.95" customHeight="1">
      <c r="B15" s="19"/>
      <c r="AR15" s="19"/>
      <c r="BE15" s="189"/>
      <c r="BS15" s="16" t="s">
        <v>4</v>
      </c>
    </row>
    <row r="16" spans="1:74" ht="12" customHeight="1">
      <c r="B16" s="19"/>
      <c r="D16" s="26" t="s">
        <v>30</v>
      </c>
      <c r="AK16" s="26" t="s">
        <v>25</v>
      </c>
      <c r="AN16" s="24" t="s">
        <v>1</v>
      </c>
      <c r="AR16" s="19"/>
      <c r="BE16" s="189"/>
      <c r="BS16" s="16" t="s">
        <v>4</v>
      </c>
    </row>
    <row r="17" spans="2:71" ht="18.399999999999999" customHeight="1">
      <c r="B17" s="19"/>
      <c r="E17" s="24" t="s">
        <v>31</v>
      </c>
      <c r="AK17" s="26" t="s">
        <v>27</v>
      </c>
      <c r="AN17" s="24" t="s">
        <v>1</v>
      </c>
      <c r="AR17" s="19"/>
      <c r="BE17" s="189"/>
      <c r="BS17" s="16" t="s">
        <v>32</v>
      </c>
    </row>
    <row r="18" spans="2:71" ht="6.95" customHeight="1">
      <c r="B18" s="19"/>
      <c r="AR18" s="19"/>
      <c r="BE18" s="189"/>
      <c r="BS18" s="16" t="s">
        <v>6</v>
      </c>
    </row>
    <row r="19" spans="2:71" ht="12" customHeight="1">
      <c r="B19" s="19"/>
      <c r="D19" s="26" t="s">
        <v>33</v>
      </c>
      <c r="AK19" s="26" t="s">
        <v>25</v>
      </c>
      <c r="AN19" s="24" t="s">
        <v>1</v>
      </c>
      <c r="AR19" s="19"/>
      <c r="BE19" s="189"/>
      <c r="BS19" s="16" t="s">
        <v>6</v>
      </c>
    </row>
    <row r="20" spans="2:71" ht="18.399999999999999" customHeight="1">
      <c r="B20" s="19"/>
      <c r="E20" s="24" t="s">
        <v>34</v>
      </c>
      <c r="AK20" s="26" t="s">
        <v>27</v>
      </c>
      <c r="AN20" s="24" t="s">
        <v>1</v>
      </c>
      <c r="AR20" s="19"/>
      <c r="BE20" s="189"/>
      <c r="BS20" s="16" t="s">
        <v>32</v>
      </c>
    </row>
    <row r="21" spans="2:71" ht="6.95" customHeight="1">
      <c r="B21" s="19"/>
      <c r="AR21" s="19"/>
      <c r="BE21" s="189"/>
    </row>
    <row r="22" spans="2:71" ht="12" customHeight="1">
      <c r="B22" s="19"/>
      <c r="D22" s="26" t="s">
        <v>35</v>
      </c>
      <c r="AR22" s="19"/>
      <c r="BE22" s="189"/>
    </row>
    <row r="23" spans="2:71" ht="16.5" customHeight="1">
      <c r="B23" s="19"/>
      <c r="E23" s="196" t="s">
        <v>1</v>
      </c>
      <c r="F23" s="196"/>
      <c r="G23" s="196"/>
      <c r="H23" s="196"/>
      <c r="I23" s="196"/>
      <c r="J23" s="196"/>
      <c r="K23" s="196"/>
      <c r="L23" s="196"/>
      <c r="M23" s="196"/>
      <c r="N23" s="196"/>
      <c r="O23" s="196"/>
      <c r="P23" s="196"/>
      <c r="Q23" s="196"/>
      <c r="R23" s="196"/>
      <c r="S23" s="196"/>
      <c r="T23" s="196"/>
      <c r="U23" s="196"/>
      <c r="V23" s="196"/>
      <c r="W23" s="196"/>
      <c r="X23" s="196"/>
      <c r="Y23" s="196"/>
      <c r="Z23" s="196"/>
      <c r="AA23" s="196"/>
      <c r="AB23" s="196"/>
      <c r="AC23" s="196"/>
      <c r="AD23" s="196"/>
      <c r="AE23" s="196"/>
      <c r="AF23" s="196"/>
      <c r="AG23" s="196"/>
      <c r="AH23" s="196"/>
      <c r="AI23" s="196"/>
      <c r="AJ23" s="196"/>
      <c r="AK23" s="196"/>
      <c r="AL23" s="196"/>
      <c r="AM23" s="196"/>
      <c r="AN23" s="196"/>
      <c r="AR23" s="19"/>
      <c r="BE23" s="189"/>
    </row>
    <row r="24" spans="2:71" ht="6.95" customHeight="1">
      <c r="B24" s="19"/>
      <c r="AR24" s="19"/>
      <c r="BE24" s="189"/>
    </row>
    <row r="25" spans="2:71" ht="6.95" customHeight="1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89"/>
    </row>
    <row r="26" spans="2:71" s="1" customFormat="1" ht="25.9" customHeight="1">
      <c r="B26" s="31"/>
      <c r="D26" s="32" t="s">
        <v>36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7">
        <f>ROUND(AG94,2)</f>
        <v>0</v>
      </c>
      <c r="AL26" s="198"/>
      <c r="AM26" s="198"/>
      <c r="AN26" s="198"/>
      <c r="AO26" s="198"/>
      <c r="AR26" s="31"/>
      <c r="BE26" s="189"/>
    </row>
    <row r="27" spans="2:71" s="1" customFormat="1" ht="6.95" customHeight="1">
      <c r="B27" s="31"/>
      <c r="AR27" s="31"/>
      <c r="BE27" s="189"/>
    </row>
    <row r="28" spans="2:71" s="1" customFormat="1" ht="12.75">
      <c r="B28" s="31"/>
      <c r="L28" s="199" t="s">
        <v>37</v>
      </c>
      <c r="M28" s="199"/>
      <c r="N28" s="199"/>
      <c r="O28" s="199"/>
      <c r="P28" s="199"/>
      <c r="W28" s="199" t="s">
        <v>38</v>
      </c>
      <c r="X28" s="199"/>
      <c r="Y28" s="199"/>
      <c r="Z28" s="199"/>
      <c r="AA28" s="199"/>
      <c r="AB28" s="199"/>
      <c r="AC28" s="199"/>
      <c r="AD28" s="199"/>
      <c r="AE28" s="199"/>
      <c r="AK28" s="199" t="s">
        <v>39</v>
      </c>
      <c r="AL28" s="199"/>
      <c r="AM28" s="199"/>
      <c r="AN28" s="199"/>
      <c r="AO28" s="199"/>
      <c r="AR28" s="31"/>
      <c r="BE28" s="189"/>
    </row>
    <row r="29" spans="2:71" s="2" customFormat="1" ht="14.45" customHeight="1">
      <c r="B29" s="35"/>
      <c r="D29" s="26" t="s">
        <v>40</v>
      </c>
      <c r="F29" s="26" t="s">
        <v>41</v>
      </c>
      <c r="L29" s="202">
        <v>0.21</v>
      </c>
      <c r="M29" s="201"/>
      <c r="N29" s="201"/>
      <c r="O29" s="201"/>
      <c r="P29" s="201"/>
      <c r="W29" s="200">
        <f>ROUND(AZ94, 2)</f>
        <v>0</v>
      </c>
      <c r="X29" s="201"/>
      <c r="Y29" s="201"/>
      <c r="Z29" s="201"/>
      <c r="AA29" s="201"/>
      <c r="AB29" s="201"/>
      <c r="AC29" s="201"/>
      <c r="AD29" s="201"/>
      <c r="AE29" s="201"/>
      <c r="AK29" s="200">
        <f>ROUND(AV94, 2)</f>
        <v>0</v>
      </c>
      <c r="AL29" s="201"/>
      <c r="AM29" s="201"/>
      <c r="AN29" s="201"/>
      <c r="AO29" s="201"/>
      <c r="AR29" s="35"/>
      <c r="BE29" s="190"/>
    </row>
    <row r="30" spans="2:71" s="2" customFormat="1" ht="14.45" customHeight="1">
      <c r="B30" s="35"/>
      <c r="F30" s="26" t="s">
        <v>42</v>
      </c>
      <c r="L30" s="202">
        <v>0.15</v>
      </c>
      <c r="M30" s="201"/>
      <c r="N30" s="201"/>
      <c r="O30" s="201"/>
      <c r="P30" s="201"/>
      <c r="W30" s="200">
        <f>ROUND(BA94, 2)</f>
        <v>0</v>
      </c>
      <c r="X30" s="201"/>
      <c r="Y30" s="201"/>
      <c r="Z30" s="201"/>
      <c r="AA30" s="201"/>
      <c r="AB30" s="201"/>
      <c r="AC30" s="201"/>
      <c r="AD30" s="201"/>
      <c r="AE30" s="201"/>
      <c r="AK30" s="200">
        <f>ROUND(AW94, 2)</f>
        <v>0</v>
      </c>
      <c r="AL30" s="201"/>
      <c r="AM30" s="201"/>
      <c r="AN30" s="201"/>
      <c r="AO30" s="201"/>
      <c r="AR30" s="35"/>
      <c r="BE30" s="190"/>
    </row>
    <row r="31" spans="2:71" s="2" customFormat="1" ht="14.45" hidden="1" customHeight="1">
      <c r="B31" s="35"/>
      <c r="F31" s="26" t="s">
        <v>43</v>
      </c>
      <c r="L31" s="202">
        <v>0.21</v>
      </c>
      <c r="M31" s="201"/>
      <c r="N31" s="201"/>
      <c r="O31" s="201"/>
      <c r="P31" s="201"/>
      <c r="W31" s="200">
        <f>ROUND(BB94, 2)</f>
        <v>0</v>
      </c>
      <c r="X31" s="201"/>
      <c r="Y31" s="201"/>
      <c r="Z31" s="201"/>
      <c r="AA31" s="201"/>
      <c r="AB31" s="201"/>
      <c r="AC31" s="201"/>
      <c r="AD31" s="201"/>
      <c r="AE31" s="201"/>
      <c r="AK31" s="200">
        <v>0</v>
      </c>
      <c r="AL31" s="201"/>
      <c r="AM31" s="201"/>
      <c r="AN31" s="201"/>
      <c r="AO31" s="201"/>
      <c r="AR31" s="35"/>
      <c r="BE31" s="190"/>
    </row>
    <row r="32" spans="2:71" s="2" customFormat="1" ht="14.45" hidden="1" customHeight="1">
      <c r="B32" s="35"/>
      <c r="F32" s="26" t="s">
        <v>44</v>
      </c>
      <c r="L32" s="202">
        <v>0.15</v>
      </c>
      <c r="M32" s="201"/>
      <c r="N32" s="201"/>
      <c r="O32" s="201"/>
      <c r="P32" s="201"/>
      <c r="W32" s="200">
        <f>ROUND(BC94, 2)</f>
        <v>0</v>
      </c>
      <c r="X32" s="201"/>
      <c r="Y32" s="201"/>
      <c r="Z32" s="201"/>
      <c r="AA32" s="201"/>
      <c r="AB32" s="201"/>
      <c r="AC32" s="201"/>
      <c r="AD32" s="201"/>
      <c r="AE32" s="201"/>
      <c r="AK32" s="200">
        <v>0</v>
      </c>
      <c r="AL32" s="201"/>
      <c r="AM32" s="201"/>
      <c r="AN32" s="201"/>
      <c r="AO32" s="201"/>
      <c r="AR32" s="35"/>
      <c r="BE32" s="190"/>
    </row>
    <row r="33" spans="2:57" s="2" customFormat="1" ht="14.45" hidden="1" customHeight="1">
      <c r="B33" s="35"/>
      <c r="F33" s="26" t="s">
        <v>45</v>
      </c>
      <c r="L33" s="202">
        <v>0</v>
      </c>
      <c r="M33" s="201"/>
      <c r="N33" s="201"/>
      <c r="O33" s="201"/>
      <c r="P33" s="201"/>
      <c r="W33" s="200">
        <f>ROUND(BD94, 2)</f>
        <v>0</v>
      </c>
      <c r="X33" s="201"/>
      <c r="Y33" s="201"/>
      <c r="Z33" s="201"/>
      <c r="AA33" s="201"/>
      <c r="AB33" s="201"/>
      <c r="AC33" s="201"/>
      <c r="AD33" s="201"/>
      <c r="AE33" s="201"/>
      <c r="AK33" s="200">
        <v>0</v>
      </c>
      <c r="AL33" s="201"/>
      <c r="AM33" s="201"/>
      <c r="AN33" s="201"/>
      <c r="AO33" s="201"/>
      <c r="AR33" s="35"/>
      <c r="BE33" s="190"/>
    </row>
    <row r="34" spans="2:57" s="1" customFormat="1" ht="6.95" customHeight="1">
      <c r="B34" s="31"/>
      <c r="AR34" s="31"/>
      <c r="BE34" s="189"/>
    </row>
    <row r="35" spans="2:57" s="1" customFormat="1" ht="25.9" customHeight="1">
      <c r="B35" s="31"/>
      <c r="C35" s="36"/>
      <c r="D35" s="37" t="s">
        <v>46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47</v>
      </c>
      <c r="U35" s="38"/>
      <c r="V35" s="38"/>
      <c r="W35" s="38"/>
      <c r="X35" s="203" t="s">
        <v>48</v>
      </c>
      <c r="Y35" s="204"/>
      <c r="Z35" s="204"/>
      <c r="AA35" s="204"/>
      <c r="AB35" s="204"/>
      <c r="AC35" s="38"/>
      <c r="AD35" s="38"/>
      <c r="AE35" s="38"/>
      <c r="AF35" s="38"/>
      <c r="AG35" s="38"/>
      <c r="AH35" s="38"/>
      <c r="AI35" s="38"/>
      <c r="AJ35" s="38"/>
      <c r="AK35" s="205">
        <f>SUM(AK26:AK33)</f>
        <v>0</v>
      </c>
      <c r="AL35" s="204"/>
      <c r="AM35" s="204"/>
      <c r="AN35" s="204"/>
      <c r="AO35" s="206"/>
      <c r="AP35" s="36"/>
      <c r="AQ35" s="36"/>
      <c r="AR35" s="31"/>
    </row>
    <row r="36" spans="2:57" s="1" customFormat="1" ht="6.95" customHeight="1">
      <c r="B36" s="31"/>
      <c r="AR36" s="31"/>
    </row>
    <row r="37" spans="2:57" s="1" customFormat="1" ht="14.45" customHeight="1">
      <c r="B37" s="31"/>
      <c r="AR37" s="31"/>
    </row>
    <row r="38" spans="2:57" ht="14.45" customHeight="1">
      <c r="B38" s="19"/>
      <c r="AR38" s="19"/>
    </row>
    <row r="39" spans="2:57" ht="14.45" customHeight="1">
      <c r="B39" s="19"/>
      <c r="AR39" s="19"/>
    </row>
    <row r="40" spans="2:57" ht="14.45" customHeight="1">
      <c r="B40" s="19"/>
      <c r="AR40" s="19"/>
    </row>
    <row r="41" spans="2:57" ht="14.45" customHeight="1">
      <c r="B41" s="19"/>
      <c r="AR41" s="19"/>
    </row>
    <row r="42" spans="2:57" ht="14.45" customHeight="1">
      <c r="B42" s="19"/>
      <c r="AR42" s="19"/>
    </row>
    <row r="43" spans="2:57" ht="14.45" customHeight="1">
      <c r="B43" s="19"/>
      <c r="AR43" s="19"/>
    </row>
    <row r="44" spans="2:57" ht="14.45" customHeight="1">
      <c r="B44" s="19"/>
      <c r="AR44" s="19"/>
    </row>
    <row r="45" spans="2:57" ht="14.45" customHeight="1">
      <c r="B45" s="19"/>
      <c r="AR45" s="19"/>
    </row>
    <row r="46" spans="2:57" ht="14.45" customHeight="1">
      <c r="B46" s="19"/>
      <c r="AR46" s="19"/>
    </row>
    <row r="47" spans="2:57" ht="14.45" customHeight="1">
      <c r="B47" s="19"/>
      <c r="AR47" s="19"/>
    </row>
    <row r="48" spans="2:57" ht="14.45" customHeight="1">
      <c r="B48" s="19"/>
      <c r="AR48" s="19"/>
    </row>
    <row r="49" spans="2:44" s="1" customFormat="1" ht="14.45" customHeight="1">
      <c r="B49" s="31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1"/>
    </row>
    <row r="50" spans="2:44" ht="11.25">
      <c r="B50" s="19"/>
      <c r="AR50" s="19"/>
    </row>
    <row r="51" spans="2:44" ht="11.25">
      <c r="B51" s="19"/>
      <c r="AR51" s="19"/>
    </row>
    <row r="52" spans="2:44" ht="11.25">
      <c r="B52" s="19"/>
      <c r="AR52" s="19"/>
    </row>
    <row r="53" spans="2:44" ht="11.25">
      <c r="B53" s="19"/>
      <c r="AR53" s="19"/>
    </row>
    <row r="54" spans="2:44" ht="11.25">
      <c r="B54" s="19"/>
      <c r="AR54" s="19"/>
    </row>
    <row r="55" spans="2:44" ht="11.25">
      <c r="B55" s="19"/>
      <c r="AR55" s="19"/>
    </row>
    <row r="56" spans="2:44" ht="11.25">
      <c r="B56" s="19"/>
      <c r="AR56" s="19"/>
    </row>
    <row r="57" spans="2:44" ht="11.25">
      <c r="B57" s="19"/>
      <c r="AR57" s="19"/>
    </row>
    <row r="58" spans="2:44" ht="11.25">
      <c r="B58" s="19"/>
      <c r="AR58" s="19"/>
    </row>
    <row r="59" spans="2:44" ht="11.25">
      <c r="B59" s="19"/>
      <c r="AR59" s="19"/>
    </row>
    <row r="60" spans="2:44" s="1" customFormat="1" ht="12.75">
      <c r="B60" s="31"/>
      <c r="D60" s="42" t="s">
        <v>51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52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51</v>
      </c>
      <c r="AI60" s="33"/>
      <c r="AJ60" s="33"/>
      <c r="AK60" s="33"/>
      <c r="AL60" s="33"/>
      <c r="AM60" s="42" t="s">
        <v>52</v>
      </c>
      <c r="AN60" s="33"/>
      <c r="AO60" s="33"/>
      <c r="AR60" s="31"/>
    </row>
    <row r="61" spans="2:44" ht="11.25">
      <c r="B61" s="19"/>
      <c r="AR61" s="19"/>
    </row>
    <row r="62" spans="2:44" ht="11.25">
      <c r="B62" s="19"/>
      <c r="AR62" s="19"/>
    </row>
    <row r="63" spans="2:44" ht="11.25">
      <c r="B63" s="19"/>
      <c r="AR63" s="19"/>
    </row>
    <row r="64" spans="2:44" s="1" customFormat="1" ht="12.75">
      <c r="B64" s="31"/>
      <c r="D64" s="40" t="s">
        <v>53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54</v>
      </c>
      <c r="AI64" s="41"/>
      <c r="AJ64" s="41"/>
      <c r="AK64" s="41"/>
      <c r="AL64" s="41"/>
      <c r="AM64" s="41"/>
      <c r="AN64" s="41"/>
      <c r="AO64" s="41"/>
      <c r="AR64" s="31"/>
    </row>
    <row r="65" spans="2:44" ht="11.25">
      <c r="B65" s="19"/>
      <c r="AR65" s="19"/>
    </row>
    <row r="66" spans="2:44" ht="11.25">
      <c r="B66" s="19"/>
      <c r="AR66" s="19"/>
    </row>
    <row r="67" spans="2:44" ht="11.25">
      <c r="B67" s="19"/>
      <c r="AR67" s="19"/>
    </row>
    <row r="68" spans="2:44" ht="11.25">
      <c r="B68" s="19"/>
      <c r="AR68" s="19"/>
    </row>
    <row r="69" spans="2:44" ht="11.25">
      <c r="B69" s="19"/>
      <c r="AR69" s="19"/>
    </row>
    <row r="70" spans="2:44" ht="11.25">
      <c r="B70" s="19"/>
      <c r="AR70" s="19"/>
    </row>
    <row r="71" spans="2:44" ht="11.25">
      <c r="B71" s="19"/>
      <c r="AR71" s="19"/>
    </row>
    <row r="72" spans="2:44" ht="11.25">
      <c r="B72" s="19"/>
      <c r="AR72" s="19"/>
    </row>
    <row r="73" spans="2:44" ht="11.25">
      <c r="B73" s="19"/>
      <c r="AR73" s="19"/>
    </row>
    <row r="74" spans="2:44" ht="11.25">
      <c r="B74" s="19"/>
      <c r="AR74" s="19"/>
    </row>
    <row r="75" spans="2:44" s="1" customFormat="1" ht="12.75">
      <c r="B75" s="31"/>
      <c r="D75" s="42" t="s">
        <v>51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52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51</v>
      </c>
      <c r="AI75" s="33"/>
      <c r="AJ75" s="33"/>
      <c r="AK75" s="33"/>
      <c r="AL75" s="33"/>
      <c r="AM75" s="42" t="s">
        <v>52</v>
      </c>
      <c r="AN75" s="33"/>
      <c r="AO75" s="33"/>
      <c r="AR75" s="31"/>
    </row>
    <row r="76" spans="2:44" s="1" customFormat="1" ht="11.25">
      <c r="B76" s="31"/>
      <c r="AR76" s="31"/>
    </row>
    <row r="77" spans="2:44" s="1" customFormat="1" ht="6.9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0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0" s="1" customFormat="1" ht="24.95" customHeight="1">
      <c r="B82" s="31"/>
      <c r="C82" s="20" t="s">
        <v>55</v>
      </c>
      <c r="AR82" s="31"/>
    </row>
    <row r="83" spans="1:90" s="1" customFormat="1" ht="6.95" customHeight="1">
      <c r="B83" s="31"/>
      <c r="AR83" s="31"/>
    </row>
    <row r="84" spans="1:90" s="3" customFormat="1" ht="12" customHeight="1">
      <c r="B84" s="47"/>
      <c r="C84" s="26" t="s">
        <v>13</v>
      </c>
      <c r="L84" s="3" t="str">
        <f>K5</f>
        <v>2022/08</v>
      </c>
      <c r="AR84" s="47"/>
    </row>
    <row r="85" spans="1:90" s="4" customFormat="1" ht="36.950000000000003" customHeight="1">
      <c r="B85" s="48"/>
      <c r="C85" s="49" t="s">
        <v>16</v>
      </c>
      <c r="L85" s="207" t="str">
        <f>K6</f>
        <v>Hodonín - prodloužení MK ul. M. Benky</v>
      </c>
      <c r="M85" s="208"/>
      <c r="N85" s="208"/>
      <c r="O85" s="208"/>
      <c r="P85" s="208"/>
      <c r="Q85" s="208"/>
      <c r="R85" s="208"/>
      <c r="S85" s="208"/>
      <c r="T85" s="208"/>
      <c r="U85" s="208"/>
      <c r="V85" s="208"/>
      <c r="W85" s="208"/>
      <c r="X85" s="208"/>
      <c r="Y85" s="208"/>
      <c r="Z85" s="208"/>
      <c r="AA85" s="208"/>
      <c r="AB85" s="208"/>
      <c r="AC85" s="208"/>
      <c r="AD85" s="208"/>
      <c r="AE85" s="208"/>
      <c r="AF85" s="208"/>
      <c r="AG85" s="208"/>
      <c r="AH85" s="208"/>
      <c r="AI85" s="208"/>
      <c r="AJ85" s="208"/>
      <c r="AR85" s="48"/>
    </row>
    <row r="86" spans="1:90" s="1" customFormat="1" ht="6.95" customHeight="1">
      <c r="B86" s="31"/>
      <c r="AR86" s="31"/>
    </row>
    <row r="87" spans="1:90" s="1" customFormat="1" ht="12" customHeight="1">
      <c r="B87" s="31"/>
      <c r="C87" s="26" t="s">
        <v>20</v>
      </c>
      <c r="L87" s="50" t="str">
        <f>IF(K8="","",K8)</f>
        <v>Hodonín</v>
      </c>
      <c r="AI87" s="26" t="s">
        <v>22</v>
      </c>
      <c r="AM87" s="209" t="str">
        <f>IF(AN8= "","",AN8)</f>
        <v>13. 12. 2022</v>
      </c>
      <c r="AN87" s="209"/>
      <c r="AR87" s="31"/>
    </row>
    <row r="88" spans="1:90" s="1" customFormat="1" ht="6.95" customHeight="1">
      <c r="B88" s="31"/>
      <c r="AR88" s="31"/>
    </row>
    <row r="89" spans="1:90" s="1" customFormat="1" ht="15.2" customHeight="1">
      <c r="B89" s="31"/>
      <c r="C89" s="26" t="s">
        <v>24</v>
      </c>
      <c r="L89" s="3" t="str">
        <f>IF(E11= "","",E11)</f>
        <v>Město Hodonín</v>
      </c>
      <c r="AI89" s="26" t="s">
        <v>30</v>
      </c>
      <c r="AM89" s="210" t="str">
        <f>IF(E17="","",E17)</f>
        <v>Projekce DS s.r.o.</v>
      </c>
      <c r="AN89" s="211"/>
      <c r="AO89" s="211"/>
      <c r="AP89" s="211"/>
      <c r="AR89" s="31"/>
      <c r="AS89" s="212" t="s">
        <v>56</v>
      </c>
      <c r="AT89" s="213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0" s="1" customFormat="1" ht="15.2" customHeight="1">
      <c r="B90" s="31"/>
      <c r="C90" s="26" t="s">
        <v>28</v>
      </c>
      <c r="L90" s="3" t="str">
        <f>IF(E14= "Vyplň údaj","",E14)</f>
        <v/>
      </c>
      <c r="AI90" s="26" t="s">
        <v>33</v>
      </c>
      <c r="AM90" s="210" t="str">
        <f>IF(E20="","",E20)</f>
        <v xml:space="preserve"> </v>
      </c>
      <c r="AN90" s="211"/>
      <c r="AO90" s="211"/>
      <c r="AP90" s="211"/>
      <c r="AR90" s="31"/>
      <c r="AS90" s="214"/>
      <c r="AT90" s="215"/>
      <c r="BD90" s="55"/>
    </row>
    <row r="91" spans="1:90" s="1" customFormat="1" ht="10.9" customHeight="1">
      <c r="B91" s="31"/>
      <c r="AR91" s="31"/>
      <c r="AS91" s="214"/>
      <c r="AT91" s="215"/>
      <c r="BD91" s="55"/>
    </row>
    <row r="92" spans="1:90" s="1" customFormat="1" ht="29.25" customHeight="1">
      <c r="B92" s="31"/>
      <c r="C92" s="216" t="s">
        <v>57</v>
      </c>
      <c r="D92" s="217"/>
      <c r="E92" s="217"/>
      <c r="F92" s="217"/>
      <c r="G92" s="217"/>
      <c r="H92" s="56"/>
      <c r="I92" s="218" t="s">
        <v>58</v>
      </c>
      <c r="J92" s="217"/>
      <c r="K92" s="217"/>
      <c r="L92" s="217"/>
      <c r="M92" s="217"/>
      <c r="N92" s="217"/>
      <c r="O92" s="217"/>
      <c r="P92" s="217"/>
      <c r="Q92" s="217"/>
      <c r="R92" s="217"/>
      <c r="S92" s="217"/>
      <c r="T92" s="217"/>
      <c r="U92" s="217"/>
      <c r="V92" s="217"/>
      <c r="W92" s="217"/>
      <c r="X92" s="217"/>
      <c r="Y92" s="217"/>
      <c r="Z92" s="217"/>
      <c r="AA92" s="217"/>
      <c r="AB92" s="217"/>
      <c r="AC92" s="217"/>
      <c r="AD92" s="217"/>
      <c r="AE92" s="217"/>
      <c r="AF92" s="217"/>
      <c r="AG92" s="219" t="s">
        <v>59</v>
      </c>
      <c r="AH92" s="217"/>
      <c r="AI92" s="217"/>
      <c r="AJ92" s="217"/>
      <c r="AK92" s="217"/>
      <c r="AL92" s="217"/>
      <c r="AM92" s="217"/>
      <c r="AN92" s="218" t="s">
        <v>60</v>
      </c>
      <c r="AO92" s="217"/>
      <c r="AP92" s="220"/>
      <c r="AQ92" s="57" t="s">
        <v>61</v>
      </c>
      <c r="AR92" s="31"/>
      <c r="AS92" s="58" t="s">
        <v>62</v>
      </c>
      <c r="AT92" s="59" t="s">
        <v>63</v>
      </c>
      <c r="AU92" s="59" t="s">
        <v>64</v>
      </c>
      <c r="AV92" s="59" t="s">
        <v>65</v>
      </c>
      <c r="AW92" s="59" t="s">
        <v>66</v>
      </c>
      <c r="AX92" s="59" t="s">
        <v>67</v>
      </c>
      <c r="AY92" s="59" t="s">
        <v>68</v>
      </c>
      <c r="AZ92" s="59" t="s">
        <v>69</v>
      </c>
      <c r="BA92" s="59" t="s">
        <v>70</v>
      </c>
      <c r="BB92" s="59" t="s">
        <v>71</v>
      </c>
      <c r="BC92" s="59" t="s">
        <v>72</v>
      </c>
      <c r="BD92" s="60" t="s">
        <v>73</v>
      </c>
    </row>
    <row r="93" spans="1:90" s="1" customFormat="1" ht="10.9" customHeight="1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0" s="5" customFormat="1" ht="32.450000000000003" customHeight="1">
      <c r="B94" s="62"/>
      <c r="C94" s="63" t="s">
        <v>74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24">
        <f>ROUND(AG95,2)</f>
        <v>0</v>
      </c>
      <c r="AH94" s="224"/>
      <c r="AI94" s="224"/>
      <c r="AJ94" s="224"/>
      <c r="AK94" s="224"/>
      <c r="AL94" s="224"/>
      <c r="AM94" s="224"/>
      <c r="AN94" s="225">
        <f>SUM(AG94,AT94)</f>
        <v>0</v>
      </c>
      <c r="AO94" s="225"/>
      <c r="AP94" s="225"/>
      <c r="AQ94" s="66" t="s">
        <v>1</v>
      </c>
      <c r="AR94" s="62"/>
      <c r="AS94" s="67">
        <f>ROUND(AS95,2)</f>
        <v>0</v>
      </c>
      <c r="AT94" s="68">
        <f>ROUND(SUM(AV94:AW94),2)</f>
        <v>0</v>
      </c>
      <c r="AU94" s="69">
        <f>ROUND(AU95,5)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ROUND(AZ95,2)</f>
        <v>0</v>
      </c>
      <c r="BA94" s="68">
        <f>ROUND(BA95,2)</f>
        <v>0</v>
      </c>
      <c r="BB94" s="68">
        <f>ROUND(BB95,2)</f>
        <v>0</v>
      </c>
      <c r="BC94" s="68">
        <f>ROUND(BC95,2)</f>
        <v>0</v>
      </c>
      <c r="BD94" s="70">
        <f>ROUND(BD95,2)</f>
        <v>0</v>
      </c>
      <c r="BS94" s="71" t="s">
        <v>75</v>
      </c>
      <c r="BT94" s="71" t="s">
        <v>76</v>
      </c>
      <c r="BV94" s="71" t="s">
        <v>77</v>
      </c>
      <c r="BW94" s="71" t="s">
        <v>5</v>
      </c>
      <c r="BX94" s="71" t="s">
        <v>78</v>
      </c>
      <c r="CL94" s="71" t="s">
        <v>1</v>
      </c>
    </row>
    <row r="95" spans="1:90" s="6" customFormat="1" ht="16.5" customHeight="1">
      <c r="A95" s="72" t="s">
        <v>79</v>
      </c>
      <c r="B95" s="73"/>
      <c r="C95" s="74"/>
      <c r="D95" s="223" t="s">
        <v>14</v>
      </c>
      <c r="E95" s="223"/>
      <c r="F95" s="223"/>
      <c r="G95" s="223"/>
      <c r="H95" s="223"/>
      <c r="I95" s="75"/>
      <c r="J95" s="223" t="s">
        <v>17</v>
      </c>
      <c r="K95" s="223"/>
      <c r="L95" s="223"/>
      <c r="M95" s="223"/>
      <c r="N95" s="223"/>
      <c r="O95" s="223"/>
      <c r="P95" s="223"/>
      <c r="Q95" s="223"/>
      <c r="R95" s="223"/>
      <c r="S95" s="223"/>
      <c r="T95" s="223"/>
      <c r="U95" s="223"/>
      <c r="V95" s="223"/>
      <c r="W95" s="223"/>
      <c r="X95" s="223"/>
      <c r="Y95" s="223"/>
      <c r="Z95" s="223"/>
      <c r="AA95" s="223"/>
      <c r="AB95" s="223"/>
      <c r="AC95" s="223"/>
      <c r="AD95" s="223"/>
      <c r="AE95" s="223"/>
      <c r="AF95" s="223"/>
      <c r="AG95" s="221">
        <f>'2022-08 - Hodonín - prodl...'!J28</f>
        <v>0</v>
      </c>
      <c r="AH95" s="222"/>
      <c r="AI95" s="222"/>
      <c r="AJ95" s="222"/>
      <c r="AK95" s="222"/>
      <c r="AL95" s="222"/>
      <c r="AM95" s="222"/>
      <c r="AN95" s="221">
        <f>SUM(AG95,AT95)</f>
        <v>0</v>
      </c>
      <c r="AO95" s="222"/>
      <c r="AP95" s="222"/>
      <c r="AQ95" s="76" t="s">
        <v>80</v>
      </c>
      <c r="AR95" s="73"/>
      <c r="AS95" s="77">
        <v>0</v>
      </c>
      <c r="AT95" s="78">
        <f>ROUND(SUM(AV95:AW95),2)</f>
        <v>0</v>
      </c>
      <c r="AU95" s="79">
        <f>'2022-08 - Hodonín - prodl...'!P125</f>
        <v>0</v>
      </c>
      <c r="AV95" s="78">
        <f>'2022-08 - Hodonín - prodl...'!J31</f>
        <v>0</v>
      </c>
      <c r="AW95" s="78">
        <f>'2022-08 - Hodonín - prodl...'!J32</f>
        <v>0</v>
      </c>
      <c r="AX95" s="78">
        <f>'2022-08 - Hodonín - prodl...'!J33</f>
        <v>0</v>
      </c>
      <c r="AY95" s="78">
        <f>'2022-08 - Hodonín - prodl...'!J34</f>
        <v>0</v>
      </c>
      <c r="AZ95" s="78">
        <f>'2022-08 - Hodonín - prodl...'!F31</f>
        <v>0</v>
      </c>
      <c r="BA95" s="78">
        <f>'2022-08 - Hodonín - prodl...'!F32</f>
        <v>0</v>
      </c>
      <c r="BB95" s="78">
        <f>'2022-08 - Hodonín - prodl...'!F33</f>
        <v>0</v>
      </c>
      <c r="BC95" s="78">
        <f>'2022-08 - Hodonín - prodl...'!F34</f>
        <v>0</v>
      </c>
      <c r="BD95" s="80">
        <f>'2022-08 - Hodonín - prodl...'!F35</f>
        <v>0</v>
      </c>
      <c r="BT95" s="81" t="s">
        <v>81</v>
      </c>
      <c r="BU95" s="81" t="s">
        <v>82</v>
      </c>
      <c r="BV95" s="81" t="s">
        <v>77</v>
      </c>
      <c r="BW95" s="81" t="s">
        <v>5</v>
      </c>
      <c r="BX95" s="81" t="s">
        <v>78</v>
      </c>
      <c r="CL95" s="81" t="s">
        <v>1</v>
      </c>
    </row>
    <row r="96" spans="1:90" s="1" customFormat="1" ht="30" customHeight="1">
      <c r="B96" s="31"/>
      <c r="AR96" s="31"/>
    </row>
    <row r="97" spans="2:44" s="1" customFormat="1" ht="6.95" customHeight="1">
      <c r="B97" s="43"/>
      <c r="C97" s="44"/>
      <c r="D97" s="44"/>
      <c r="E97" s="44"/>
      <c r="F97" s="44"/>
      <c r="G97" s="44"/>
      <c r="H97" s="44"/>
      <c r="I97" s="44"/>
      <c r="J97" s="44"/>
      <c r="K97" s="44"/>
      <c r="L97" s="44"/>
      <c r="M97" s="44"/>
      <c r="N97" s="44"/>
      <c r="O97" s="44"/>
      <c r="P97" s="44"/>
      <c r="Q97" s="44"/>
      <c r="R97" s="44"/>
      <c r="S97" s="44"/>
      <c r="T97" s="44"/>
      <c r="U97" s="44"/>
      <c r="V97" s="44"/>
      <c r="W97" s="44"/>
      <c r="X97" s="44"/>
      <c r="Y97" s="44"/>
      <c r="Z97" s="44"/>
      <c r="AA97" s="44"/>
      <c r="AB97" s="44"/>
      <c r="AC97" s="44"/>
      <c r="AD97" s="44"/>
      <c r="AE97" s="44"/>
      <c r="AF97" s="44"/>
      <c r="AG97" s="44"/>
      <c r="AH97" s="44"/>
      <c r="AI97" s="44"/>
      <c r="AJ97" s="44"/>
      <c r="AK97" s="44"/>
      <c r="AL97" s="44"/>
      <c r="AM97" s="44"/>
      <c r="AN97" s="44"/>
      <c r="AO97" s="44"/>
      <c r="AP97" s="44"/>
      <c r="AQ97" s="44"/>
      <c r="AR97" s="31"/>
    </row>
  </sheetData>
  <sheetProtection algorithmName="SHA-512" hashValue="9oHb7kcaPf69XW4B+z0gVSW6wYVRrtcQ/9Fs9JYCOZBVFQHlKaF82/atUhwy/n9DrrwqkFIyMaxLc+K+SCu70w==" saltValue="EVy70B/wnfagQDB8Q3BLUqHTZxilQDwD/pEyB5C0cyEaCvbpRfm+MJIH49wl9R2dZL2IXOoSsfGqGuxL6hP1pA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2022-08 - Hodonín - prod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14"/>
  <sheetViews>
    <sheetView showGridLines="0" tabSelected="1" topLeftCell="A294" workbookViewId="0">
      <selection activeCell="F310" sqref="F310"/>
    </sheetView>
  </sheetViews>
  <sheetFormatPr defaultRowHeight="1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AT2" s="16" t="s">
        <v>5</v>
      </c>
      <c r="AZ2" s="82" t="s">
        <v>83</v>
      </c>
      <c r="BA2" s="82" t="s">
        <v>83</v>
      </c>
      <c r="BB2" s="82" t="s">
        <v>1</v>
      </c>
      <c r="BC2" s="82" t="s">
        <v>84</v>
      </c>
      <c r="BD2" s="82" t="s">
        <v>85</v>
      </c>
    </row>
    <row r="3" spans="2:56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85</v>
      </c>
      <c r="AZ3" s="82" t="s">
        <v>86</v>
      </c>
      <c r="BA3" s="82" t="s">
        <v>86</v>
      </c>
      <c r="BB3" s="82" t="s">
        <v>1</v>
      </c>
      <c r="BC3" s="82" t="s">
        <v>87</v>
      </c>
      <c r="BD3" s="82" t="s">
        <v>85</v>
      </c>
    </row>
    <row r="4" spans="2:56" ht="24.95" customHeight="1">
      <c r="B4" s="19"/>
      <c r="D4" s="20" t="s">
        <v>88</v>
      </c>
      <c r="L4" s="19"/>
      <c r="M4" s="83" t="s">
        <v>10</v>
      </c>
      <c r="AT4" s="16" t="s">
        <v>4</v>
      </c>
      <c r="AZ4" s="82" t="s">
        <v>89</v>
      </c>
      <c r="BA4" s="82" t="s">
        <v>90</v>
      </c>
      <c r="BB4" s="82" t="s">
        <v>1</v>
      </c>
      <c r="BC4" s="82" t="s">
        <v>91</v>
      </c>
      <c r="BD4" s="82" t="s">
        <v>85</v>
      </c>
    </row>
    <row r="5" spans="2:56" ht="6.95" customHeight="1">
      <c r="B5" s="19"/>
      <c r="L5" s="19"/>
    </row>
    <row r="6" spans="2:56" s="1" customFormat="1" ht="12" customHeight="1">
      <c r="B6" s="31"/>
      <c r="D6" s="26" t="s">
        <v>16</v>
      </c>
      <c r="L6" s="31"/>
    </row>
    <row r="7" spans="2:56" s="1" customFormat="1" ht="16.5" customHeight="1">
      <c r="B7" s="31"/>
      <c r="E7" s="207" t="s">
        <v>17</v>
      </c>
      <c r="F7" s="226"/>
      <c r="G7" s="226"/>
      <c r="H7" s="226"/>
      <c r="L7" s="31"/>
    </row>
    <row r="8" spans="2:56" s="1" customFormat="1" ht="11.25">
      <c r="B8" s="31"/>
      <c r="L8" s="31"/>
    </row>
    <row r="9" spans="2:56" s="1" customFormat="1" ht="12" customHeight="1">
      <c r="B9" s="31"/>
      <c r="D9" s="26" t="s">
        <v>18</v>
      </c>
      <c r="F9" s="24" t="s">
        <v>1</v>
      </c>
      <c r="I9" s="26" t="s">
        <v>19</v>
      </c>
      <c r="J9" s="24" t="s">
        <v>1</v>
      </c>
      <c r="L9" s="31"/>
    </row>
    <row r="10" spans="2:56" s="1" customFormat="1" ht="12" customHeight="1">
      <c r="B10" s="31"/>
      <c r="D10" s="26" t="s">
        <v>20</v>
      </c>
      <c r="F10" s="24" t="s">
        <v>21</v>
      </c>
      <c r="I10" s="26" t="s">
        <v>22</v>
      </c>
      <c r="J10" s="51" t="str">
        <f>'Rekapitulace stavby'!AN8</f>
        <v>13. 12. 2022</v>
      </c>
      <c r="L10" s="31"/>
    </row>
    <row r="11" spans="2:56" s="1" customFormat="1" ht="10.9" customHeight="1">
      <c r="B11" s="31"/>
      <c r="L11" s="31"/>
    </row>
    <row r="12" spans="2:56" s="1" customFormat="1" ht="12" customHeight="1">
      <c r="B12" s="31"/>
      <c r="D12" s="26" t="s">
        <v>24</v>
      </c>
      <c r="I12" s="26" t="s">
        <v>25</v>
      </c>
      <c r="J12" s="24" t="s">
        <v>1</v>
      </c>
      <c r="L12" s="31"/>
    </row>
    <row r="13" spans="2:56" s="1" customFormat="1" ht="18" customHeight="1">
      <c r="B13" s="31"/>
      <c r="E13" s="24" t="s">
        <v>26</v>
      </c>
      <c r="I13" s="26" t="s">
        <v>27</v>
      </c>
      <c r="J13" s="24" t="s">
        <v>1</v>
      </c>
      <c r="L13" s="31"/>
    </row>
    <row r="14" spans="2:56" s="1" customFormat="1" ht="6.95" customHeight="1">
      <c r="B14" s="31"/>
      <c r="L14" s="31"/>
    </row>
    <row r="15" spans="2:56" s="1" customFormat="1" ht="12" customHeight="1">
      <c r="B15" s="31"/>
      <c r="D15" s="26" t="s">
        <v>28</v>
      </c>
      <c r="I15" s="26" t="s">
        <v>25</v>
      </c>
      <c r="J15" s="27" t="str">
        <f>'Rekapitulace stavby'!AN13</f>
        <v>Vyplň údaj</v>
      </c>
      <c r="L15" s="31"/>
    </row>
    <row r="16" spans="2:56" s="1" customFormat="1" ht="18" customHeight="1">
      <c r="B16" s="31"/>
      <c r="E16" s="227" t="str">
        <f>'Rekapitulace stavby'!E14</f>
        <v>Vyplň údaj</v>
      </c>
      <c r="F16" s="191"/>
      <c r="G16" s="191"/>
      <c r="H16" s="191"/>
      <c r="I16" s="26" t="s">
        <v>27</v>
      </c>
      <c r="J16" s="27" t="str">
        <f>'Rekapitulace stavby'!AN14</f>
        <v>Vyplň údaj</v>
      </c>
      <c r="L16" s="31"/>
    </row>
    <row r="17" spans="2:12" s="1" customFormat="1" ht="6.95" customHeight="1">
      <c r="B17" s="31"/>
      <c r="L17" s="31"/>
    </row>
    <row r="18" spans="2:12" s="1" customFormat="1" ht="12" customHeight="1">
      <c r="B18" s="31"/>
      <c r="D18" s="26" t="s">
        <v>30</v>
      </c>
      <c r="I18" s="26" t="s">
        <v>25</v>
      </c>
      <c r="J18" s="24" t="s">
        <v>1</v>
      </c>
      <c r="L18" s="31"/>
    </row>
    <row r="19" spans="2:12" s="1" customFormat="1" ht="18" customHeight="1">
      <c r="B19" s="31"/>
      <c r="E19" s="24" t="s">
        <v>31</v>
      </c>
      <c r="I19" s="26" t="s">
        <v>27</v>
      </c>
      <c r="J19" s="24" t="s">
        <v>1</v>
      </c>
      <c r="L19" s="31"/>
    </row>
    <row r="20" spans="2:12" s="1" customFormat="1" ht="6.95" customHeight="1">
      <c r="B20" s="31"/>
      <c r="L20" s="31"/>
    </row>
    <row r="21" spans="2:12" s="1" customFormat="1" ht="12" customHeight="1">
      <c r="B21" s="31"/>
      <c r="D21" s="26" t="s">
        <v>33</v>
      </c>
      <c r="I21" s="26" t="s">
        <v>25</v>
      </c>
      <c r="J21" s="24" t="str">
        <f>IF('Rekapitulace stavby'!AN19="","",'Rekapitulace stavby'!AN19)</f>
        <v/>
      </c>
      <c r="L21" s="31"/>
    </row>
    <row r="22" spans="2:12" s="1" customFormat="1" ht="18" customHeight="1">
      <c r="B22" s="31"/>
      <c r="E22" s="24" t="str">
        <f>IF('Rekapitulace stavby'!E20="","",'Rekapitulace stavby'!E20)</f>
        <v xml:space="preserve"> </v>
      </c>
      <c r="I22" s="26" t="s">
        <v>27</v>
      </c>
      <c r="J22" s="24" t="str">
        <f>IF('Rekapitulace stavby'!AN20="","",'Rekapitulace stavby'!AN20)</f>
        <v/>
      </c>
      <c r="L22" s="31"/>
    </row>
    <row r="23" spans="2:12" s="1" customFormat="1" ht="6.95" customHeight="1">
      <c r="B23" s="31"/>
      <c r="L23" s="31"/>
    </row>
    <row r="24" spans="2:12" s="1" customFormat="1" ht="12" customHeight="1">
      <c r="B24" s="31"/>
      <c r="D24" s="26" t="s">
        <v>35</v>
      </c>
      <c r="L24" s="31"/>
    </row>
    <row r="25" spans="2:12" s="7" customFormat="1" ht="16.5" customHeight="1">
      <c r="B25" s="84"/>
      <c r="E25" s="196" t="s">
        <v>1</v>
      </c>
      <c r="F25" s="196"/>
      <c r="G25" s="196"/>
      <c r="H25" s="196"/>
      <c r="L25" s="84"/>
    </row>
    <row r="26" spans="2:12" s="1" customFormat="1" ht="6.95" customHeight="1">
      <c r="B26" s="31"/>
      <c r="L26" s="31"/>
    </row>
    <row r="27" spans="2:12" s="1" customFormat="1" ht="6.95" customHeight="1">
      <c r="B27" s="31"/>
      <c r="D27" s="52"/>
      <c r="E27" s="52"/>
      <c r="F27" s="52"/>
      <c r="G27" s="52"/>
      <c r="H27" s="52"/>
      <c r="I27" s="52"/>
      <c r="J27" s="52"/>
      <c r="K27" s="52"/>
      <c r="L27" s="31"/>
    </row>
    <row r="28" spans="2:12" s="1" customFormat="1" ht="25.35" customHeight="1">
      <c r="B28" s="31"/>
      <c r="D28" s="85" t="s">
        <v>36</v>
      </c>
      <c r="J28" s="65">
        <f>ROUND(J125, 2)</f>
        <v>0</v>
      </c>
      <c r="L28" s="31"/>
    </row>
    <row r="29" spans="2:12" s="1" customFormat="1" ht="6.95" customHeight="1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14.45" customHeight="1">
      <c r="B30" s="31"/>
      <c r="F30" s="34" t="s">
        <v>38</v>
      </c>
      <c r="I30" s="34" t="s">
        <v>37</v>
      </c>
      <c r="J30" s="34" t="s">
        <v>39</v>
      </c>
      <c r="L30" s="31"/>
    </row>
    <row r="31" spans="2:12" s="1" customFormat="1" ht="14.45" customHeight="1">
      <c r="B31" s="31"/>
      <c r="D31" s="54" t="s">
        <v>40</v>
      </c>
      <c r="E31" s="26" t="s">
        <v>41</v>
      </c>
      <c r="F31" s="86">
        <f>ROUND((SUM(BE125:BE313)),  2)</f>
        <v>0</v>
      </c>
      <c r="I31" s="87">
        <v>0.21</v>
      </c>
      <c r="J31" s="86">
        <f>ROUND(((SUM(BE125:BE313))*I31),  2)</f>
        <v>0</v>
      </c>
      <c r="L31" s="31"/>
    </row>
    <row r="32" spans="2:12" s="1" customFormat="1" ht="14.45" customHeight="1">
      <c r="B32" s="31"/>
      <c r="E32" s="26" t="s">
        <v>42</v>
      </c>
      <c r="F32" s="86">
        <f>ROUND((SUM(BF125:BF313)),  2)</f>
        <v>0</v>
      </c>
      <c r="I32" s="87">
        <v>0.15</v>
      </c>
      <c r="J32" s="86">
        <f>ROUND(((SUM(BF125:BF313))*I32),  2)</f>
        <v>0</v>
      </c>
      <c r="L32" s="31"/>
    </row>
    <row r="33" spans="2:12" s="1" customFormat="1" ht="14.45" hidden="1" customHeight="1">
      <c r="B33" s="31"/>
      <c r="E33" s="26" t="s">
        <v>43</v>
      </c>
      <c r="F33" s="86">
        <f>ROUND((SUM(BG125:BG313)),  2)</f>
        <v>0</v>
      </c>
      <c r="I33" s="87">
        <v>0.21</v>
      </c>
      <c r="J33" s="86">
        <f>0</f>
        <v>0</v>
      </c>
      <c r="L33" s="31"/>
    </row>
    <row r="34" spans="2:12" s="1" customFormat="1" ht="14.45" hidden="1" customHeight="1">
      <c r="B34" s="31"/>
      <c r="E34" s="26" t="s">
        <v>44</v>
      </c>
      <c r="F34" s="86">
        <f>ROUND((SUM(BH125:BH313)),  2)</f>
        <v>0</v>
      </c>
      <c r="I34" s="87">
        <v>0.15</v>
      </c>
      <c r="J34" s="86">
        <f>0</f>
        <v>0</v>
      </c>
      <c r="L34" s="31"/>
    </row>
    <row r="35" spans="2:12" s="1" customFormat="1" ht="14.45" hidden="1" customHeight="1">
      <c r="B35" s="31"/>
      <c r="E35" s="26" t="s">
        <v>45</v>
      </c>
      <c r="F35" s="86">
        <f>ROUND((SUM(BI125:BI313)),  2)</f>
        <v>0</v>
      </c>
      <c r="I35" s="87">
        <v>0</v>
      </c>
      <c r="J35" s="86">
        <f>0</f>
        <v>0</v>
      </c>
      <c r="L35" s="31"/>
    </row>
    <row r="36" spans="2:12" s="1" customFormat="1" ht="6.95" customHeight="1">
      <c r="B36" s="31"/>
      <c r="L36" s="31"/>
    </row>
    <row r="37" spans="2:12" s="1" customFormat="1" ht="25.35" customHeight="1">
      <c r="B37" s="31"/>
      <c r="C37" s="88"/>
      <c r="D37" s="89" t="s">
        <v>46</v>
      </c>
      <c r="E37" s="56"/>
      <c r="F37" s="56"/>
      <c r="G37" s="90" t="s">
        <v>47</v>
      </c>
      <c r="H37" s="91" t="s">
        <v>48</v>
      </c>
      <c r="I37" s="56"/>
      <c r="J37" s="92">
        <f>SUM(J28:J35)</f>
        <v>0</v>
      </c>
      <c r="K37" s="93"/>
      <c r="L37" s="31"/>
    </row>
    <row r="38" spans="2:12" s="1" customFormat="1" ht="14.45" customHeight="1">
      <c r="B38" s="31"/>
      <c r="L38" s="31"/>
    </row>
    <row r="39" spans="2:12" ht="14.45" customHeight="1">
      <c r="B39" s="19"/>
      <c r="L39" s="19"/>
    </row>
    <row r="40" spans="2:12" ht="14.45" customHeight="1">
      <c r="B40" s="19"/>
      <c r="L40" s="19"/>
    </row>
    <row r="41" spans="2:12" ht="14.45" customHeight="1">
      <c r="B41" s="19"/>
      <c r="L41" s="19"/>
    </row>
    <row r="42" spans="2:12" ht="14.45" customHeight="1">
      <c r="B42" s="19"/>
      <c r="L42" s="19"/>
    </row>
    <row r="43" spans="2:12" ht="14.45" customHeight="1">
      <c r="B43" s="19"/>
      <c r="L43" s="19"/>
    </row>
    <row r="44" spans="2:12" ht="14.45" customHeight="1">
      <c r="B44" s="19"/>
      <c r="L44" s="19"/>
    </row>
    <row r="45" spans="2:12" ht="14.45" customHeight="1">
      <c r="B45" s="19"/>
      <c r="L45" s="19"/>
    </row>
    <row r="46" spans="2:12" ht="14.45" customHeight="1">
      <c r="B46" s="19"/>
      <c r="L46" s="19"/>
    </row>
    <row r="47" spans="2:12" ht="14.45" customHeight="1">
      <c r="B47" s="19"/>
      <c r="L47" s="19"/>
    </row>
    <row r="48" spans="2:12" ht="14.45" customHeight="1">
      <c r="B48" s="19"/>
      <c r="L48" s="19"/>
    </row>
    <row r="49" spans="2:12" ht="14.45" customHeight="1">
      <c r="B49" s="19"/>
      <c r="L49" s="19"/>
    </row>
    <row r="50" spans="2:12" s="1" customFormat="1" ht="14.45" customHeight="1">
      <c r="B50" s="31"/>
      <c r="D50" s="40" t="s">
        <v>49</v>
      </c>
      <c r="E50" s="41"/>
      <c r="F50" s="41"/>
      <c r="G50" s="40" t="s">
        <v>50</v>
      </c>
      <c r="H50" s="41"/>
      <c r="I50" s="41"/>
      <c r="J50" s="41"/>
      <c r="K50" s="41"/>
      <c r="L50" s="31"/>
    </row>
    <row r="51" spans="2:12" ht="11.25">
      <c r="B51" s="19"/>
      <c r="L51" s="19"/>
    </row>
    <row r="52" spans="2:12" ht="11.25">
      <c r="B52" s="19"/>
      <c r="L52" s="19"/>
    </row>
    <row r="53" spans="2:12" ht="11.25">
      <c r="B53" s="19"/>
      <c r="L53" s="19"/>
    </row>
    <row r="54" spans="2:12" ht="11.25">
      <c r="B54" s="19"/>
      <c r="L54" s="19"/>
    </row>
    <row r="55" spans="2:12" ht="11.25">
      <c r="B55" s="19"/>
      <c r="L55" s="19"/>
    </row>
    <row r="56" spans="2:12" ht="11.25">
      <c r="B56" s="19"/>
      <c r="L56" s="19"/>
    </row>
    <row r="57" spans="2:12" ht="11.25">
      <c r="B57" s="19"/>
      <c r="L57" s="19"/>
    </row>
    <row r="58" spans="2:12" ht="11.25">
      <c r="B58" s="19"/>
      <c r="L58" s="19"/>
    </row>
    <row r="59" spans="2:12" ht="11.25">
      <c r="B59" s="19"/>
      <c r="L59" s="19"/>
    </row>
    <row r="60" spans="2:12" ht="11.25">
      <c r="B60" s="19"/>
      <c r="L60" s="19"/>
    </row>
    <row r="61" spans="2:12" s="1" customFormat="1" ht="12.75">
      <c r="B61" s="31"/>
      <c r="D61" s="42" t="s">
        <v>51</v>
      </c>
      <c r="E61" s="33"/>
      <c r="F61" s="94" t="s">
        <v>52</v>
      </c>
      <c r="G61" s="42" t="s">
        <v>51</v>
      </c>
      <c r="H61" s="33"/>
      <c r="I61" s="33"/>
      <c r="J61" s="95" t="s">
        <v>52</v>
      </c>
      <c r="K61" s="33"/>
      <c r="L61" s="31"/>
    </row>
    <row r="62" spans="2:12" ht="11.25">
      <c r="B62" s="19"/>
      <c r="L62" s="19"/>
    </row>
    <row r="63" spans="2:12" ht="11.25">
      <c r="B63" s="19"/>
      <c r="L63" s="19"/>
    </row>
    <row r="64" spans="2:12" ht="11.25">
      <c r="B64" s="19"/>
      <c r="L64" s="19"/>
    </row>
    <row r="65" spans="2:12" s="1" customFormat="1" ht="12.75">
      <c r="B65" s="31"/>
      <c r="D65" s="40" t="s">
        <v>53</v>
      </c>
      <c r="E65" s="41"/>
      <c r="F65" s="41"/>
      <c r="G65" s="40" t="s">
        <v>54</v>
      </c>
      <c r="H65" s="41"/>
      <c r="I65" s="41"/>
      <c r="J65" s="41"/>
      <c r="K65" s="41"/>
      <c r="L65" s="31"/>
    </row>
    <row r="66" spans="2:12" ht="11.25">
      <c r="B66" s="19"/>
      <c r="L66" s="19"/>
    </row>
    <row r="67" spans="2:12" ht="11.25">
      <c r="B67" s="19"/>
      <c r="L67" s="19"/>
    </row>
    <row r="68" spans="2:12" ht="11.25">
      <c r="B68" s="19"/>
      <c r="L68" s="19"/>
    </row>
    <row r="69" spans="2:12" ht="11.25">
      <c r="B69" s="19"/>
      <c r="L69" s="19"/>
    </row>
    <row r="70" spans="2:12" ht="11.25">
      <c r="B70" s="19"/>
      <c r="L70" s="19"/>
    </row>
    <row r="71" spans="2:12" ht="11.25">
      <c r="B71" s="19"/>
      <c r="L71" s="19"/>
    </row>
    <row r="72" spans="2:12" ht="11.25">
      <c r="B72" s="19"/>
      <c r="L72" s="19"/>
    </row>
    <row r="73" spans="2:12" ht="11.25">
      <c r="B73" s="19"/>
      <c r="L73" s="19"/>
    </row>
    <row r="74" spans="2:12" ht="11.25">
      <c r="B74" s="19"/>
      <c r="L74" s="19"/>
    </row>
    <row r="75" spans="2:12" ht="11.25">
      <c r="B75" s="19"/>
      <c r="L75" s="19"/>
    </row>
    <row r="76" spans="2:12" s="1" customFormat="1" ht="12.75">
      <c r="B76" s="31"/>
      <c r="D76" s="42" t="s">
        <v>51</v>
      </c>
      <c r="E76" s="33"/>
      <c r="F76" s="94" t="s">
        <v>52</v>
      </c>
      <c r="G76" s="42" t="s">
        <v>51</v>
      </c>
      <c r="H76" s="33"/>
      <c r="I76" s="33"/>
      <c r="J76" s="95" t="s">
        <v>52</v>
      </c>
      <c r="K76" s="33"/>
      <c r="L76" s="31"/>
    </row>
    <row r="77" spans="2:12" s="1" customFormat="1" ht="14.45" customHeight="1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customHeight="1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customHeight="1">
      <c r="B82" s="31"/>
      <c r="C82" s="20" t="s">
        <v>92</v>
      </c>
      <c r="L82" s="31"/>
    </row>
    <row r="83" spans="2:47" s="1" customFormat="1" ht="6.95" customHeight="1">
      <c r="B83" s="31"/>
      <c r="L83" s="31"/>
    </row>
    <row r="84" spans="2:47" s="1" customFormat="1" ht="12" customHeight="1">
      <c r="B84" s="31"/>
      <c r="C84" s="26" t="s">
        <v>16</v>
      </c>
      <c r="L84" s="31"/>
    </row>
    <row r="85" spans="2:47" s="1" customFormat="1" ht="16.5" customHeight="1">
      <c r="B85" s="31"/>
      <c r="E85" s="207" t="str">
        <f>E7</f>
        <v>Hodonín - prodloužení MK ul. M. Benky</v>
      </c>
      <c r="F85" s="226"/>
      <c r="G85" s="226"/>
      <c r="H85" s="226"/>
      <c r="L85" s="31"/>
    </row>
    <row r="86" spans="2:47" s="1" customFormat="1" ht="6.95" customHeight="1">
      <c r="B86" s="31"/>
      <c r="L86" s="31"/>
    </row>
    <row r="87" spans="2:47" s="1" customFormat="1" ht="12" customHeight="1">
      <c r="B87" s="31"/>
      <c r="C87" s="26" t="s">
        <v>20</v>
      </c>
      <c r="F87" s="24" t="str">
        <f>F10</f>
        <v>Hodonín</v>
      </c>
      <c r="I87" s="26" t="s">
        <v>22</v>
      </c>
      <c r="J87" s="51" t="str">
        <f>IF(J10="","",J10)</f>
        <v>13. 12. 2022</v>
      </c>
      <c r="L87" s="31"/>
    </row>
    <row r="88" spans="2:47" s="1" customFormat="1" ht="6.95" customHeight="1">
      <c r="B88" s="31"/>
      <c r="L88" s="31"/>
    </row>
    <row r="89" spans="2:47" s="1" customFormat="1" ht="15.2" customHeight="1">
      <c r="B89" s="31"/>
      <c r="C89" s="26" t="s">
        <v>24</v>
      </c>
      <c r="F89" s="24" t="str">
        <f>E13</f>
        <v>Město Hodonín</v>
      </c>
      <c r="I89" s="26" t="s">
        <v>30</v>
      </c>
      <c r="J89" s="29" t="str">
        <f>E19</f>
        <v>Projekce DS s.r.o.</v>
      </c>
      <c r="L89" s="31"/>
    </row>
    <row r="90" spans="2:47" s="1" customFormat="1" ht="15.2" customHeight="1">
      <c r="B90" s="31"/>
      <c r="C90" s="26" t="s">
        <v>28</v>
      </c>
      <c r="F90" s="24" t="str">
        <f>IF(E16="","",E16)</f>
        <v>Vyplň údaj</v>
      </c>
      <c r="I90" s="26" t="s">
        <v>33</v>
      </c>
      <c r="J90" s="29" t="str">
        <f>E22</f>
        <v xml:space="preserve"> </v>
      </c>
      <c r="L90" s="31"/>
    </row>
    <row r="91" spans="2:47" s="1" customFormat="1" ht="10.35" customHeight="1">
      <c r="B91" s="31"/>
      <c r="L91" s="31"/>
    </row>
    <row r="92" spans="2:47" s="1" customFormat="1" ht="29.25" customHeight="1">
      <c r="B92" s="31"/>
      <c r="C92" s="96" t="s">
        <v>93</v>
      </c>
      <c r="D92" s="88"/>
      <c r="E92" s="88"/>
      <c r="F92" s="88"/>
      <c r="G92" s="88"/>
      <c r="H92" s="88"/>
      <c r="I92" s="88"/>
      <c r="J92" s="97" t="s">
        <v>94</v>
      </c>
      <c r="K92" s="88"/>
      <c r="L92" s="31"/>
    </row>
    <row r="93" spans="2:47" s="1" customFormat="1" ht="10.35" customHeight="1">
      <c r="B93" s="31"/>
      <c r="L93" s="31"/>
    </row>
    <row r="94" spans="2:47" s="1" customFormat="1" ht="22.9" customHeight="1">
      <c r="B94" s="31"/>
      <c r="C94" s="98" t="s">
        <v>95</v>
      </c>
      <c r="J94" s="65">
        <f>J125</f>
        <v>0</v>
      </c>
      <c r="L94" s="31"/>
      <c r="AU94" s="16" t="s">
        <v>96</v>
      </c>
    </row>
    <row r="95" spans="2:47" s="8" customFormat="1" ht="24.95" customHeight="1">
      <c r="B95" s="99"/>
      <c r="D95" s="100" t="s">
        <v>97</v>
      </c>
      <c r="E95" s="101"/>
      <c r="F95" s="101"/>
      <c r="G95" s="101"/>
      <c r="H95" s="101"/>
      <c r="I95" s="101"/>
      <c r="J95" s="102">
        <f>J126</f>
        <v>0</v>
      </c>
      <c r="L95" s="99"/>
    </row>
    <row r="96" spans="2:47" s="9" customFormat="1" ht="19.899999999999999" customHeight="1">
      <c r="B96" s="103"/>
      <c r="D96" s="104" t="s">
        <v>98</v>
      </c>
      <c r="E96" s="105"/>
      <c r="F96" s="105"/>
      <c r="G96" s="105"/>
      <c r="H96" s="105"/>
      <c r="I96" s="105"/>
      <c r="J96" s="106">
        <f>J127</f>
        <v>0</v>
      </c>
      <c r="L96" s="103"/>
    </row>
    <row r="97" spans="2:12" s="9" customFormat="1" ht="19.899999999999999" customHeight="1">
      <c r="B97" s="103"/>
      <c r="D97" s="104" t="s">
        <v>99</v>
      </c>
      <c r="E97" s="105"/>
      <c r="F97" s="105"/>
      <c r="G97" s="105"/>
      <c r="H97" s="105"/>
      <c r="I97" s="105"/>
      <c r="J97" s="106">
        <f>J181</f>
        <v>0</v>
      </c>
      <c r="L97" s="103"/>
    </row>
    <row r="98" spans="2:12" s="9" customFormat="1" ht="19.899999999999999" customHeight="1">
      <c r="B98" s="103"/>
      <c r="D98" s="104" t="s">
        <v>100</v>
      </c>
      <c r="E98" s="105"/>
      <c r="F98" s="105"/>
      <c r="G98" s="105"/>
      <c r="H98" s="105"/>
      <c r="I98" s="105"/>
      <c r="J98" s="106">
        <f>J234</f>
        <v>0</v>
      </c>
      <c r="L98" s="103"/>
    </row>
    <row r="99" spans="2:12" s="9" customFormat="1" ht="19.899999999999999" customHeight="1">
      <c r="B99" s="103"/>
      <c r="D99" s="104" t="s">
        <v>101</v>
      </c>
      <c r="E99" s="105"/>
      <c r="F99" s="105"/>
      <c r="G99" s="105"/>
      <c r="H99" s="105"/>
      <c r="I99" s="105"/>
      <c r="J99" s="106">
        <f>J240</f>
        <v>0</v>
      </c>
      <c r="L99" s="103"/>
    </row>
    <row r="100" spans="2:12" s="9" customFormat="1" ht="19.899999999999999" customHeight="1">
      <c r="B100" s="103"/>
      <c r="D100" s="104" t="s">
        <v>102</v>
      </c>
      <c r="E100" s="105"/>
      <c r="F100" s="105"/>
      <c r="G100" s="105"/>
      <c r="H100" s="105"/>
      <c r="I100" s="105"/>
      <c r="J100" s="106">
        <f>J267</f>
        <v>0</v>
      </c>
      <c r="L100" s="103"/>
    </row>
    <row r="101" spans="2:12" s="9" customFormat="1" ht="19.899999999999999" customHeight="1">
      <c r="B101" s="103"/>
      <c r="D101" s="104" t="s">
        <v>103</v>
      </c>
      <c r="E101" s="105"/>
      <c r="F101" s="105"/>
      <c r="G101" s="105"/>
      <c r="H101" s="105"/>
      <c r="I101" s="105"/>
      <c r="J101" s="106">
        <f>J283</f>
        <v>0</v>
      </c>
      <c r="L101" s="103"/>
    </row>
    <row r="102" spans="2:12" s="8" customFormat="1" ht="24.95" customHeight="1">
      <c r="B102" s="99"/>
      <c r="D102" s="100" t="s">
        <v>104</v>
      </c>
      <c r="E102" s="101"/>
      <c r="F102" s="101"/>
      <c r="G102" s="101"/>
      <c r="H102" s="101"/>
      <c r="I102" s="101"/>
      <c r="J102" s="102">
        <f>J286</f>
        <v>0</v>
      </c>
      <c r="L102" s="99"/>
    </row>
    <row r="103" spans="2:12" s="9" customFormat="1" ht="19.899999999999999" customHeight="1">
      <c r="B103" s="103"/>
      <c r="D103" s="104" t="s">
        <v>105</v>
      </c>
      <c r="E103" s="105"/>
      <c r="F103" s="105"/>
      <c r="G103" s="105"/>
      <c r="H103" s="105"/>
      <c r="I103" s="105"/>
      <c r="J103" s="106">
        <f>J287</f>
        <v>0</v>
      </c>
      <c r="L103" s="103"/>
    </row>
    <row r="104" spans="2:12" s="8" customFormat="1" ht="24.95" customHeight="1">
      <c r="B104" s="99"/>
      <c r="D104" s="100" t="s">
        <v>106</v>
      </c>
      <c r="E104" s="101"/>
      <c r="F104" s="101"/>
      <c r="G104" s="101"/>
      <c r="H104" s="101"/>
      <c r="I104" s="101"/>
      <c r="J104" s="102">
        <f>J292</f>
        <v>0</v>
      </c>
      <c r="L104" s="99"/>
    </row>
    <row r="105" spans="2:12" s="9" customFormat="1" ht="19.899999999999999" customHeight="1">
      <c r="B105" s="103"/>
      <c r="D105" s="104" t="s">
        <v>107</v>
      </c>
      <c r="E105" s="105"/>
      <c r="F105" s="105"/>
      <c r="G105" s="105"/>
      <c r="H105" s="105"/>
      <c r="I105" s="105"/>
      <c r="J105" s="106">
        <f>J293</f>
        <v>0</v>
      </c>
      <c r="L105" s="103"/>
    </row>
    <row r="106" spans="2:12" s="9" customFormat="1" ht="19.899999999999999" customHeight="1">
      <c r="B106" s="103"/>
      <c r="D106" s="104" t="s">
        <v>108</v>
      </c>
      <c r="E106" s="105"/>
      <c r="F106" s="105"/>
      <c r="G106" s="105"/>
      <c r="H106" s="105"/>
      <c r="I106" s="105"/>
      <c r="J106" s="106">
        <f>J300</f>
        <v>0</v>
      </c>
      <c r="L106" s="103"/>
    </row>
    <row r="107" spans="2:12" s="9" customFormat="1" ht="19.899999999999999" customHeight="1">
      <c r="B107" s="103"/>
      <c r="D107" s="104" t="s">
        <v>109</v>
      </c>
      <c r="E107" s="105"/>
      <c r="F107" s="105"/>
      <c r="G107" s="105"/>
      <c r="H107" s="105"/>
      <c r="I107" s="105"/>
      <c r="J107" s="106">
        <f>J311</f>
        <v>0</v>
      </c>
      <c r="L107" s="103"/>
    </row>
    <row r="108" spans="2:12" s="1" customFormat="1" ht="21.75" customHeight="1">
      <c r="B108" s="31"/>
      <c r="L108" s="31"/>
    </row>
    <row r="109" spans="2:12" s="1" customFormat="1" ht="6.95" customHeight="1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3" spans="2:65" s="1" customFormat="1" ht="6.95" customHeight="1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5" s="1" customFormat="1" ht="24.95" customHeight="1">
      <c r="B114" s="31"/>
      <c r="C114" s="20" t="s">
        <v>110</v>
      </c>
      <c r="L114" s="31"/>
    </row>
    <row r="115" spans="2:65" s="1" customFormat="1" ht="6.95" customHeight="1">
      <c r="B115" s="31"/>
      <c r="L115" s="31"/>
    </row>
    <row r="116" spans="2:65" s="1" customFormat="1" ht="12" customHeight="1">
      <c r="B116" s="31"/>
      <c r="C116" s="26" t="s">
        <v>16</v>
      </c>
      <c r="L116" s="31"/>
    </row>
    <row r="117" spans="2:65" s="1" customFormat="1" ht="16.5" customHeight="1">
      <c r="B117" s="31"/>
      <c r="E117" s="207" t="str">
        <f>E7</f>
        <v>Hodonín - prodloužení MK ul. M. Benky</v>
      </c>
      <c r="F117" s="226"/>
      <c r="G117" s="226"/>
      <c r="H117" s="226"/>
      <c r="L117" s="31"/>
    </row>
    <row r="118" spans="2:65" s="1" customFormat="1" ht="6.95" customHeight="1">
      <c r="B118" s="31"/>
      <c r="L118" s="31"/>
    </row>
    <row r="119" spans="2:65" s="1" customFormat="1" ht="12" customHeight="1">
      <c r="B119" s="31"/>
      <c r="C119" s="26" t="s">
        <v>20</v>
      </c>
      <c r="F119" s="24" t="str">
        <f>F10</f>
        <v>Hodonín</v>
      </c>
      <c r="I119" s="26" t="s">
        <v>22</v>
      </c>
      <c r="J119" s="51" t="str">
        <f>IF(J10="","",J10)</f>
        <v>13. 12. 2022</v>
      </c>
      <c r="L119" s="31"/>
    </row>
    <row r="120" spans="2:65" s="1" customFormat="1" ht="6.95" customHeight="1">
      <c r="B120" s="31"/>
      <c r="L120" s="31"/>
    </row>
    <row r="121" spans="2:65" s="1" customFormat="1" ht="15.2" customHeight="1">
      <c r="B121" s="31"/>
      <c r="C121" s="26" t="s">
        <v>24</v>
      </c>
      <c r="F121" s="24" t="str">
        <f>E13</f>
        <v>Město Hodonín</v>
      </c>
      <c r="I121" s="26" t="s">
        <v>30</v>
      </c>
      <c r="J121" s="29" t="str">
        <f>E19</f>
        <v>Projekce DS s.r.o.</v>
      </c>
      <c r="L121" s="31"/>
    </row>
    <row r="122" spans="2:65" s="1" customFormat="1" ht="15.2" customHeight="1">
      <c r="B122" s="31"/>
      <c r="C122" s="26" t="s">
        <v>28</v>
      </c>
      <c r="F122" s="24" t="str">
        <f>IF(E16="","",E16)</f>
        <v>Vyplň údaj</v>
      </c>
      <c r="I122" s="26" t="s">
        <v>33</v>
      </c>
      <c r="J122" s="29" t="str">
        <f>E22</f>
        <v xml:space="preserve"> </v>
      </c>
      <c r="L122" s="31"/>
    </row>
    <row r="123" spans="2:65" s="1" customFormat="1" ht="10.35" customHeight="1">
      <c r="B123" s="31"/>
      <c r="L123" s="31"/>
    </row>
    <row r="124" spans="2:65" s="10" customFormat="1" ht="29.25" customHeight="1">
      <c r="B124" s="107"/>
      <c r="C124" s="108" t="s">
        <v>111</v>
      </c>
      <c r="D124" s="109" t="s">
        <v>61</v>
      </c>
      <c r="E124" s="109" t="s">
        <v>57</v>
      </c>
      <c r="F124" s="109" t="s">
        <v>58</v>
      </c>
      <c r="G124" s="109" t="s">
        <v>112</v>
      </c>
      <c r="H124" s="109" t="s">
        <v>113</v>
      </c>
      <c r="I124" s="109" t="s">
        <v>114</v>
      </c>
      <c r="J124" s="110" t="s">
        <v>94</v>
      </c>
      <c r="K124" s="111" t="s">
        <v>115</v>
      </c>
      <c r="L124" s="107"/>
      <c r="M124" s="58" t="s">
        <v>1</v>
      </c>
      <c r="N124" s="59" t="s">
        <v>40</v>
      </c>
      <c r="O124" s="59" t="s">
        <v>116</v>
      </c>
      <c r="P124" s="59" t="s">
        <v>117</v>
      </c>
      <c r="Q124" s="59" t="s">
        <v>118</v>
      </c>
      <c r="R124" s="59" t="s">
        <v>119</v>
      </c>
      <c r="S124" s="59" t="s">
        <v>120</v>
      </c>
      <c r="T124" s="60" t="s">
        <v>121</v>
      </c>
    </row>
    <row r="125" spans="2:65" s="1" customFormat="1" ht="22.9" customHeight="1">
      <c r="B125" s="31"/>
      <c r="C125" s="63" t="s">
        <v>122</v>
      </c>
      <c r="J125" s="112">
        <f>BK125</f>
        <v>0</v>
      </c>
      <c r="L125" s="31"/>
      <c r="M125" s="61"/>
      <c r="N125" s="52"/>
      <c r="O125" s="52"/>
      <c r="P125" s="113">
        <f>P126+P286+P292</f>
        <v>0</v>
      </c>
      <c r="Q125" s="52"/>
      <c r="R125" s="113">
        <f>R126+R286+R292</f>
        <v>259.09646600000008</v>
      </c>
      <c r="S125" s="52"/>
      <c r="T125" s="114">
        <f>T126+T286+T292</f>
        <v>95.137</v>
      </c>
      <c r="AT125" s="16" t="s">
        <v>75</v>
      </c>
      <c r="AU125" s="16" t="s">
        <v>96</v>
      </c>
      <c r="BK125" s="115">
        <f>BK126+BK286+BK292</f>
        <v>0</v>
      </c>
    </row>
    <row r="126" spans="2:65" s="11" customFormat="1" ht="25.9" customHeight="1">
      <c r="B126" s="116"/>
      <c r="D126" s="117" t="s">
        <v>75</v>
      </c>
      <c r="E126" s="118" t="s">
        <v>123</v>
      </c>
      <c r="F126" s="118" t="s">
        <v>124</v>
      </c>
      <c r="I126" s="119"/>
      <c r="J126" s="120">
        <f>BK126</f>
        <v>0</v>
      </c>
      <c r="L126" s="116"/>
      <c r="M126" s="121"/>
      <c r="P126" s="122">
        <f>P127+P181+P234+P240+P267+P283</f>
        <v>0</v>
      </c>
      <c r="R126" s="122">
        <f>R127+R181+R234+R240+R267+R283</f>
        <v>259.09646600000008</v>
      </c>
      <c r="T126" s="123">
        <f>T127+T181+T234+T240+T267+T283</f>
        <v>95.137</v>
      </c>
      <c r="AR126" s="117" t="s">
        <v>81</v>
      </c>
      <c r="AT126" s="124" t="s">
        <v>75</v>
      </c>
      <c r="AU126" s="124" t="s">
        <v>76</v>
      </c>
      <c r="AY126" s="117" t="s">
        <v>125</v>
      </c>
      <c r="BK126" s="125">
        <f>BK127+BK181+BK234+BK240+BK267+BK283</f>
        <v>0</v>
      </c>
    </row>
    <row r="127" spans="2:65" s="11" customFormat="1" ht="22.9" customHeight="1">
      <c r="B127" s="116"/>
      <c r="D127" s="117" t="s">
        <v>75</v>
      </c>
      <c r="E127" s="126" t="s">
        <v>81</v>
      </c>
      <c r="F127" s="126" t="s">
        <v>126</v>
      </c>
      <c r="I127" s="119"/>
      <c r="J127" s="127">
        <f>BK127</f>
        <v>0</v>
      </c>
      <c r="L127" s="116"/>
      <c r="M127" s="121"/>
      <c r="P127" s="122">
        <f>SUM(P128:P180)</f>
        <v>0</v>
      </c>
      <c r="R127" s="122">
        <f>SUM(R128:R180)</f>
        <v>1.5660000000000001E-3</v>
      </c>
      <c r="T127" s="123">
        <f>SUM(T128:T180)</f>
        <v>95.137</v>
      </c>
      <c r="AR127" s="117" t="s">
        <v>81</v>
      </c>
      <c r="AT127" s="124" t="s">
        <v>75</v>
      </c>
      <c r="AU127" s="124" t="s">
        <v>81</v>
      </c>
      <c r="AY127" s="117" t="s">
        <v>125</v>
      </c>
      <c r="BK127" s="125">
        <f>SUM(BK128:BK180)</f>
        <v>0</v>
      </c>
    </row>
    <row r="128" spans="2:65" s="1" customFormat="1" ht="33" customHeight="1">
      <c r="B128" s="31"/>
      <c r="C128" s="128" t="s">
        <v>81</v>
      </c>
      <c r="D128" s="128" t="s">
        <v>127</v>
      </c>
      <c r="E128" s="129" t="s">
        <v>128</v>
      </c>
      <c r="F128" s="130" t="s">
        <v>129</v>
      </c>
      <c r="G128" s="131" t="s">
        <v>130</v>
      </c>
      <c r="H128" s="132">
        <v>72</v>
      </c>
      <c r="I128" s="133"/>
      <c r="J128" s="134">
        <f>ROUND(I128*H128,2)</f>
        <v>0</v>
      </c>
      <c r="K128" s="135"/>
      <c r="L128" s="31"/>
      <c r="M128" s="136" t="s">
        <v>1</v>
      </c>
      <c r="N128" s="137" t="s">
        <v>41</v>
      </c>
      <c r="P128" s="138">
        <f>O128*H128</f>
        <v>0</v>
      </c>
      <c r="Q128" s="138">
        <v>0</v>
      </c>
      <c r="R128" s="138">
        <f>Q128*H128</f>
        <v>0</v>
      </c>
      <c r="S128" s="138">
        <v>0.28999999999999998</v>
      </c>
      <c r="T128" s="139">
        <f>S128*H128</f>
        <v>20.88</v>
      </c>
      <c r="AR128" s="140" t="s">
        <v>131</v>
      </c>
      <c r="AT128" s="140" t="s">
        <v>127</v>
      </c>
      <c r="AU128" s="140" t="s">
        <v>85</v>
      </c>
      <c r="AY128" s="16" t="s">
        <v>125</v>
      </c>
      <c r="BE128" s="141">
        <f>IF(N128="základní",J128,0)</f>
        <v>0</v>
      </c>
      <c r="BF128" s="141">
        <f>IF(N128="snížená",J128,0)</f>
        <v>0</v>
      </c>
      <c r="BG128" s="141">
        <f>IF(N128="zákl. přenesená",J128,0)</f>
        <v>0</v>
      </c>
      <c r="BH128" s="141">
        <f>IF(N128="sníž. přenesená",J128,0)</f>
        <v>0</v>
      </c>
      <c r="BI128" s="141">
        <f>IF(N128="nulová",J128,0)</f>
        <v>0</v>
      </c>
      <c r="BJ128" s="16" t="s">
        <v>81</v>
      </c>
      <c r="BK128" s="141">
        <f>ROUND(I128*H128,2)</f>
        <v>0</v>
      </c>
      <c r="BL128" s="16" t="s">
        <v>131</v>
      </c>
      <c r="BM128" s="140" t="s">
        <v>132</v>
      </c>
    </row>
    <row r="129" spans="2:65" s="1" customFormat="1" ht="39">
      <c r="B129" s="31"/>
      <c r="D129" s="142" t="s">
        <v>133</v>
      </c>
      <c r="F129" s="143" t="s">
        <v>134</v>
      </c>
      <c r="I129" s="144"/>
      <c r="L129" s="31"/>
      <c r="M129" s="145"/>
      <c r="T129" s="55"/>
      <c r="AT129" s="16" t="s">
        <v>133</v>
      </c>
      <c r="AU129" s="16" t="s">
        <v>85</v>
      </c>
    </row>
    <row r="130" spans="2:65" s="12" customFormat="1" ht="11.25">
      <c r="B130" s="146"/>
      <c r="D130" s="142" t="s">
        <v>135</v>
      </c>
      <c r="E130" s="147" t="s">
        <v>1</v>
      </c>
      <c r="F130" s="148" t="s">
        <v>136</v>
      </c>
      <c r="H130" s="149">
        <v>72</v>
      </c>
      <c r="I130" s="150"/>
      <c r="L130" s="146"/>
      <c r="M130" s="151"/>
      <c r="T130" s="152"/>
      <c r="AT130" s="147" t="s">
        <v>135</v>
      </c>
      <c r="AU130" s="147" t="s">
        <v>85</v>
      </c>
      <c r="AV130" s="12" t="s">
        <v>85</v>
      </c>
      <c r="AW130" s="12" t="s">
        <v>32</v>
      </c>
      <c r="AX130" s="12" t="s">
        <v>81</v>
      </c>
      <c r="AY130" s="147" t="s">
        <v>125</v>
      </c>
    </row>
    <row r="131" spans="2:65" s="1" customFormat="1" ht="33" customHeight="1">
      <c r="B131" s="31"/>
      <c r="C131" s="128" t="s">
        <v>85</v>
      </c>
      <c r="D131" s="128" t="s">
        <v>127</v>
      </c>
      <c r="E131" s="129" t="s">
        <v>137</v>
      </c>
      <c r="F131" s="130" t="s">
        <v>138</v>
      </c>
      <c r="G131" s="131" t="s">
        <v>130</v>
      </c>
      <c r="H131" s="132">
        <v>109.45</v>
      </c>
      <c r="I131" s="133"/>
      <c r="J131" s="134">
        <f>ROUND(I131*H131,2)</f>
        <v>0</v>
      </c>
      <c r="K131" s="135"/>
      <c r="L131" s="31"/>
      <c r="M131" s="136" t="s">
        <v>1</v>
      </c>
      <c r="N131" s="137" t="s">
        <v>41</v>
      </c>
      <c r="P131" s="138">
        <f>O131*H131</f>
        <v>0</v>
      </c>
      <c r="Q131" s="138">
        <v>0</v>
      </c>
      <c r="R131" s="138">
        <f>Q131*H131</f>
        <v>0</v>
      </c>
      <c r="S131" s="138">
        <v>0.44</v>
      </c>
      <c r="T131" s="139">
        <f>S131*H131</f>
        <v>48.158000000000001</v>
      </c>
      <c r="AR131" s="140" t="s">
        <v>131</v>
      </c>
      <c r="AT131" s="140" t="s">
        <v>127</v>
      </c>
      <c r="AU131" s="140" t="s">
        <v>85</v>
      </c>
      <c r="AY131" s="16" t="s">
        <v>125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6" t="s">
        <v>81</v>
      </c>
      <c r="BK131" s="141">
        <f>ROUND(I131*H131,2)</f>
        <v>0</v>
      </c>
      <c r="BL131" s="16" t="s">
        <v>131</v>
      </c>
      <c r="BM131" s="140" t="s">
        <v>139</v>
      </c>
    </row>
    <row r="132" spans="2:65" s="1" customFormat="1" ht="39">
      <c r="B132" s="31"/>
      <c r="D132" s="142" t="s">
        <v>133</v>
      </c>
      <c r="F132" s="143" t="s">
        <v>140</v>
      </c>
      <c r="I132" s="144"/>
      <c r="L132" s="31"/>
      <c r="M132" s="145"/>
      <c r="T132" s="55"/>
      <c r="AT132" s="16" t="s">
        <v>133</v>
      </c>
      <c r="AU132" s="16" t="s">
        <v>85</v>
      </c>
    </row>
    <row r="133" spans="2:65" s="13" customFormat="1" ht="11.25">
      <c r="B133" s="153"/>
      <c r="D133" s="142" t="s">
        <v>135</v>
      </c>
      <c r="E133" s="154" t="s">
        <v>1</v>
      </c>
      <c r="F133" s="155" t="s">
        <v>141</v>
      </c>
      <c r="H133" s="154" t="s">
        <v>1</v>
      </c>
      <c r="I133" s="156"/>
      <c r="L133" s="153"/>
      <c r="M133" s="157"/>
      <c r="T133" s="158"/>
      <c r="AT133" s="154" t="s">
        <v>135</v>
      </c>
      <c r="AU133" s="154" t="s">
        <v>85</v>
      </c>
      <c r="AV133" s="13" t="s">
        <v>81</v>
      </c>
      <c r="AW133" s="13" t="s">
        <v>32</v>
      </c>
      <c r="AX133" s="13" t="s">
        <v>76</v>
      </c>
      <c r="AY133" s="154" t="s">
        <v>125</v>
      </c>
    </row>
    <row r="134" spans="2:65" s="12" customFormat="1" ht="11.25">
      <c r="B134" s="146"/>
      <c r="D134" s="142" t="s">
        <v>135</v>
      </c>
      <c r="E134" s="147" t="s">
        <v>1</v>
      </c>
      <c r="F134" s="148" t="s">
        <v>142</v>
      </c>
      <c r="H134" s="149">
        <v>83.6</v>
      </c>
      <c r="I134" s="150"/>
      <c r="L134" s="146"/>
      <c r="M134" s="151"/>
      <c r="T134" s="152"/>
      <c r="AT134" s="147" t="s">
        <v>135</v>
      </c>
      <c r="AU134" s="147" t="s">
        <v>85</v>
      </c>
      <c r="AV134" s="12" t="s">
        <v>85</v>
      </c>
      <c r="AW134" s="12" t="s">
        <v>32</v>
      </c>
      <c r="AX134" s="12" t="s">
        <v>76</v>
      </c>
      <c r="AY134" s="147" t="s">
        <v>125</v>
      </c>
    </row>
    <row r="135" spans="2:65" s="12" customFormat="1" ht="11.25">
      <c r="B135" s="146"/>
      <c r="D135" s="142" t="s">
        <v>135</v>
      </c>
      <c r="E135" s="147" t="s">
        <v>1</v>
      </c>
      <c r="F135" s="148" t="s">
        <v>143</v>
      </c>
      <c r="H135" s="149">
        <v>25.85</v>
      </c>
      <c r="I135" s="150"/>
      <c r="L135" s="146"/>
      <c r="M135" s="151"/>
      <c r="T135" s="152"/>
      <c r="AT135" s="147" t="s">
        <v>135</v>
      </c>
      <c r="AU135" s="147" t="s">
        <v>85</v>
      </c>
      <c r="AV135" s="12" t="s">
        <v>85</v>
      </c>
      <c r="AW135" s="12" t="s">
        <v>32</v>
      </c>
      <c r="AX135" s="12" t="s">
        <v>76</v>
      </c>
      <c r="AY135" s="147" t="s">
        <v>125</v>
      </c>
    </row>
    <row r="136" spans="2:65" s="14" customFormat="1" ht="11.25">
      <c r="B136" s="159"/>
      <c r="D136" s="142" t="s">
        <v>135</v>
      </c>
      <c r="E136" s="160" t="s">
        <v>1</v>
      </c>
      <c r="F136" s="161" t="s">
        <v>144</v>
      </c>
      <c r="H136" s="162">
        <v>109.45</v>
      </c>
      <c r="I136" s="163"/>
      <c r="L136" s="159"/>
      <c r="M136" s="164"/>
      <c r="T136" s="165"/>
      <c r="AT136" s="160" t="s">
        <v>135</v>
      </c>
      <c r="AU136" s="160" t="s">
        <v>85</v>
      </c>
      <c r="AV136" s="14" t="s">
        <v>131</v>
      </c>
      <c r="AW136" s="14" t="s">
        <v>32</v>
      </c>
      <c r="AX136" s="14" t="s">
        <v>81</v>
      </c>
      <c r="AY136" s="160" t="s">
        <v>125</v>
      </c>
    </row>
    <row r="137" spans="2:65" s="1" customFormat="1" ht="24.2" customHeight="1">
      <c r="B137" s="31"/>
      <c r="C137" s="128" t="s">
        <v>145</v>
      </c>
      <c r="D137" s="128" t="s">
        <v>127</v>
      </c>
      <c r="E137" s="129" t="s">
        <v>146</v>
      </c>
      <c r="F137" s="130" t="s">
        <v>147</v>
      </c>
      <c r="G137" s="131" t="s">
        <v>130</v>
      </c>
      <c r="H137" s="132">
        <v>5.5</v>
      </c>
      <c r="I137" s="133"/>
      <c r="J137" s="134">
        <f>ROUND(I137*H137,2)</f>
        <v>0</v>
      </c>
      <c r="K137" s="135"/>
      <c r="L137" s="31"/>
      <c r="M137" s="136" t="s">
        <v>1</v>
      </c>
      <c r="N137" s="137" t="s">
        <v>41</v>
      </c>
      <c r="P137" s="138">
        <f>O137*H137</f>
        <v>0</v>
      </c>
      <c r="Q137" s="138">
        <v>0</v>
      </c>
      <c r="R137" s="138">
        <f>Q137*H137</f>
        <v>0</v>
      </c>
      <c r="S137" s="138">
        <v>9.8000000000000004E-2</v>
      </c>
      <c r="T137" s="139">
        <f>S137*H137</f>
        <v>0.53900000000000003</v>
      </c>
      <c r="AR137" s="140" t="s">
        <v>131</v>
      </c>
      <c r="AT137" s="140" t="s">
        <v>127</v>
      </c>
      <c r="AU137" s="140" t="s">
        <v>85</v>
      </c>
      <c r="AY137" s="16" t="s">
        <v>125</v>
      </c>
      <c r="BE137" s="141">
        <f>IF(N137="základní",J137,0)</f>
        <v>0</v>
      </c>
      <c r="BF137" s="141">
        <f>IF(N137="snížená",J137,0)</f>
        <v>0</v>
      </c>
      <c r="BG137" s="141">
        <f>IF(N137="zákl. přenesená",J137,0)</f>
        <v>0</v>
      </c>
      <c r="BH137" s="141">
        <f>IF(N137="sníž. přenesená",J137,0)</f>
        <v>0</v>
      </c>
      <c r="BI137" s="141">
        <f>IF(N137="nulová",J137,0)</f>
        <v>0</v>
      </c>
      <c r="BJ137" s="16" t="s">
        <v>81</v>
      </c>
      <c r="BK137" s="141">
        <f>ROUND(I137*H137,2)</f>
        <v>0</v>
      </c>
      <c r="BL137" s="16" t="s">
        <v>131</v>
      </c>
      <c r="BM137" s="140" t="s">
        <v>148</v>
      </c>
    </row>
    <row r="138" spans="2:65" s="1" customFormat="1" ht="29.25">
      <c r="B138" s="31"/>
      <c r="D138" s="142" t="s">
        <v>133</v>
      </c>
      <c r="F138" s="143" t="s">
        <v>149</v>
      </c>
      <c r="I138" s="144"/>
      <c r="L138" s="31"/>
      <c r="M138" s="145"/>
      <c r="T138" s="55"/>
      <c r="AT138" s="16" t="s">
        <v>133</v>
      </c>
      <c r="AU138" s="16" t="s">
        <v>85</v>
      </c>
    </row>
    <row r="139" spans="2:65" s="12" customFormat="1" ht="11.25">
      <c r="B139" s="146"/>
      <c r="D139" s="142" t="s">
        <v>135</v>
      </c>
      <c r="E139" s="147" t="s">
        <v>1</v>
      </c>
      <c r="F139" s="148" t="s">
        <v>150</v>
      </c>
      <c r="H139" s="149">
        <v>5.5</v>
      </c>
      <c r="I139" s="150"/>
      <c r="L139" s="146"/>
      <c r="M139" s="151"/>
      <c r="T139" s="152"/>
      <c r="AT139" s="147" t="s">
        <v>135</v>
      </c>
      <c r="AU139" s="147" t="s">
        <v>85</v>
      </c>
      <c r="AV139" s="12" t="s">
        <v>85</v>
      </c>
      <c r="AW139" s="12" t="s">
        <v>32</v>
      </c>
      <c r="AX139" s="12" t="s">
        <v>81</v>
      </c>
      <c r="AY139" s="147" t="s">
        <v>125</v>
      </c>
    </row>
    <row r="140" spans="2:65" s="1" customFormat="1" ht="16.5" customHeight="1">
      <c r="B140" s="31"/>
      <c r="C140" s="128" t="s">
        <v>131</v>
      </c>
      <c r="D140" s="128" t="s">
        <v>127</v>
      </c>
      <c r="E140" s="129" t="s">
        <v>151</v>
      </c>
      <c r="F140" s="130" t="s">
        <v>152</v>
      </c>
      <c r="G140" s="131" t="s">
        <v>130</v>
      </c>
      <c r="H140" s="132">
        <v>72</v>
      </c>
      <c r="I140" s="133"/>
      <c r="J140" s="134">
        <f>ROUND(I140*H140,2)</f>
        <v>0</v>
      </c>
      <c r="K140" s="135"/>
      <c r="L140" s="31"/>
      <c r="M140" s="136" t="s">
        <v>1</v>
      </c>
      <c r="N140" s="137" t="s">
        <v>41</v>
      </c>
      <c r="P140" s="138">
        <f>O140*H140</f>
        <v>0</v>
      </c>
      <c r="Q140" s="138">
        <v>0</v>
      </c>
      <c r="R140" s="138">
        <f>Q140*H140</f>
        <v>0</v>
      </c>
      <c r="S140" s="138">
        <v>0.35499999999999998</v>
      </c>
      <c r="T140" s="139">
        <f>S140*H140</f>
        <v>25.56</v>
      </c>
      <c r="AR140" s="140" t="s">
        <v>131</v>
      </c>
      <c r="AT140" s="140" t="s">
        <v>127</v>
      </c>
      <c r="AU140" s="140" t="s">
        <v>85</v>
      </c>
      <c r="AY140" s="16" t="s">
        <v>125</v>
      </c>
      <c r="BE140" s="141">
        <f>IF(N140="základní",J140,0)</f>
        <v>0</v>
      </c>
      <c r="BF140" s="141">
        <f>IF(N140="snížená",J140,0)</f>
        <v>0</v>
      </c>
      <c r="BG140" s="141">
        <f>IF(N140="zákl. přenesená",J140,0)</f>
        <v>0</v>
      </c>
      <c r="BH140" s="141">
        <f>IF(N140="sníž. přenesená",J140,0)</f>
        <v>0</v>
      </c>
      <c r="BI140" s="141">
        <f>IF(N140="nulová",J140,0)</f>
        <v>0</v>
      </c>
      <c r="BJ140" s="16" t="s">
        <v>81</v>
      </c>
      <c r="BK140" s="141">
        <f>ROUND(I140*H140,2)</f>
        <v>0</v>
      </c>
      <c r="BL140" s="16" t="s">
        <v>131</v>
      </c>
      <c r="BM140" s="140" t="s">
        <v>153</v>
      </c>
    </row>
    <row r="141" spans="2:65" s="1" customFormat="1" ht="29.25">
      <c r="B141" s="31"/>
      <c r="D141" s="142" t="s">
        <v>133</v>
      </c>
      <c r="F141" s="143" t="s">
        <v>154</v>
      </c>
      <c r="I141" s="144"/>
      <c r="L141" s="31"/>
      <c r="M141" s="145"/>
      <c r="T141" s="55"/>
      <c r="AT141" s="16" t="s">
        <v>133</v>
      </c>
      <c r="AU141" s="16" t="s">
        <v>85</v>
      </c>
    </row>
    <row r="142" spans="2:65" s="1" customFormat="1" ht="33" customHeight="1">
      <c r="B142" s="31"/>
      <c r="C142" s="128" t="s">
        <v>155</v>
      </c>
      <c r="D142" s="128" t="s">
        <v>127</v>
      </c>
      <c r="E142" s="129" t="s">
        <v>156</v>
      </c>
      <c r="F142" s="130" t="s">
        <v>157</v>
      </c>
      <c r="G142" s="131" t="s">
        <v>158</v>
      </c>
      <c r="H142" s="132">
        <v>54.936999999999998</v>
      </c>
      <c r="I142" s="133"/>
      <c r="J142" s="134">
        <f>ROUND(I142*H142,2)</f>
        <v>0</v>
      </c>
      <c r="K142" s="135"/>
      <c r="L142" s="31"/>
      <c r="M142" s="136" t="s">
        <v>1</v>
      </c>
      <c r="N142" s="137" t="s">
        <v>41</v>
      </c>
      <c r="P142" s="138">
        <f>O142*H142</f>
        <v>0</v>
      </c>
      <c r="Q142" s="138">
        <v>0</v>
      </c>
      <c r="R142" s="138">
        <f>Q142*H142</f>
        <v>0</v>
      </c>
      <c r="S142" s="138">
        <v>0</v>
      </c>
      <c r="T142" s="139">
        <f>S142*H142</f>
        <v>0</v>
      </c>
      <c r="AR142" s="140" t="s">
        <v>131</v>
      </c>
      <c r="AT142" s="140" t="s">
        <v>127</v>
      </c>
      <c r="AU142" s="140" t="s">
        <v>85</v>
      </c>
      <c r="AY142" s="16" t="s">
        <v>125</v>
      </c>
      <c r="BE142" s="141">
        <f>IF(N142="základní",J142,0)</f>
        <v>0</v>
      </c>
      <c r="BF142" s="141">
        <f>IF(N142="snížená",J142,0)</f>
        <v>0</v>
      </c>
      <c r="BG142" s="141">
        <f>IF(N142="zákl. přenesená",J142,0)</f>
        <v>0</v>
      </c>
      <c r="BH142" s="141">
        <f>IF(N142="sníž. přenesená",J142,0)</f>
        <v>0</v>
      </c>
      <c r="BI142" s="141">
        <f>IF(N142="nulová",J142,0)</f>
        <v>0</v>
      </c>
      <c r="BJ142" s="16" t="s">
        <v>81</v>
      </c>
      <c r="BK142" s="141">
        <f>ROUND(I142*H142,2)</f>
        <v>0</v>
      </c>
      <c r="BL142" s="16" t="s">
        <v>131</v>
      </c>
      <c r="BM142" s="140" t="s">
        <v>159</v>
      </c>
    </row>
    <row r="143" spans="2:65" s="1" customFormat="1" ht="19.5">
      <c r="B143" s="31"/>
      <c r="D143" s="142" t="s">
        <v>133</v>
      </c>
      <c r="F143" s="143" t="s">
        <v>160</v>
      </c>
      <c r="I143" s="144"/>
      <c r="L143" s="31"/>
      <c r="M143" s="145"/>
      <c r="T143" s="55"/>
      <c r="AT143" s="16" t="s">
        <v>133</v>
      </c>
      <c r="AU143" s="16" t="s">
        <v>85</v>
      </c>
    </row>
    <row r="144" spans="2:65" s="12" customFormat="1" ht="11.25">
      <c r="B144" s="146"/>
      <c r="D144" s="142" t="s">
        <v>135</v>
      </c>
      <c r="E144" s="147" t="s">
        <v>1</v>
      </c>
      <c r="F144" s="148" t="s">
        <v>161</v>
      </c>
      <c r="H144" s="149">
        <v>13.464</v>
      </c>
      <c r="I144" s="150"/>
      <c r="L144" s="146"/>
      <c r="M144" s="151"/>
      <c r="T144" s="152"/>
      <c r="AT144" s="147" t="s">
        <v>135</v>
      </c>
      <c r="AU144" s="147" t="s">
        <v>85</v>
      </c>
      <c r="AV144" s="12" t="s">
        <v>85</v>
      </c>
      <c r="AW144" s="12" t="s">
        <v>32</v>
      </c>
      <c r="AX144" s="12" t="s">
        <v>76</v>
      </c>
      <c r="AY144" s="147" t="s">
        <v>125</v>
      </c>
    </row>
    <row r="145" spans="2:65" s="12" customFormat="1" ht="11.25">
      <c r="B145" s="146"/>
      <c r="D145" s="142" t="s">
        <v>135</v>
      </c>
      <c r="E145" s="147" t="s">
        <v>1</v>
      </c>
      <c r="F145" s="148" t="s">
        <v>162</v>
      </c>
      <c r="H145" s="149">
        <v>22.571999999999999</v>
      </c>
      <c r="I145" s="150"/>
      <c r="L145" s="146"/>
      <c r="M145" s="151"/>
      <c r="T145" s="152"/>
      <c r="AT145" s="147" t="s">
        <v>135</v>
      </c>
      <c r="AU145" s="147" t="s">
        <v>85</v>
      </c>
      <c r="AV145" s="12" t="s">
        <v>85</v>
      </c>
      <c r="AW145" s="12" t="s">
        <v>32</v>
      </c>
      <c r="AX145" s="12" t="s">
        <v>76</v>
      </c>
      <c r="AY145" s="147" t="s">
        <v>125</v>
      </c>
    </row>
    <row r="146" spans="2:65" s="12" customFormat="1" ht="11.25">
      <c r="B146" s="146"/>
      <c r="D146" s="142" t="s">
        <v>135</v>
      </c>
      <c r="E146" s="147" t="s">
        <v>1</v>
      </c>
      <c r="F146" s="148" t="s">
        <v>163</v>
      </c>
      <c r="H146" s="149">
        <v>2.899</v>
      </c>
      <c r="I146" s="150"/>
      <c r="L146" s="146"/>
      <c r="M146" s="151"/>
      <c r="T146" s="152"/>
      <c r="AT146" s="147" t="s">
        <v>135</v>
      </c>
      <c r="AU146" s="147" t="s">
        <v>85</v>
      </c>
      <c r="AV146" s="12" t="s">
        <v>85</v>
      </c>
      <c r="AW146" s="12" t="s">
        <v>32</v>
      </c>
      <c r="AX146" s="12" t="s">
        <v>76</v>
      </c>
      <c r="AY146" s="147" t="s">
        <v>125</v>
      </c>
    </row>
    <row r="147" spans="2:65" s="12" customFormat="1" ht="11.25">
      <c r="B147" s="146"/>
      <c r="D147" s="142" t="s">
        <v>135</v>
      </c>
      <c r="E147" s="147" t="s">
        <v>1</v>
      </c>
      <c r="F147" s="148" t="s">
        <v>164</v>
      </c>
      <c r="H147" s="149">
        <v>5.2910000000000004</v>
      </c>
      <c r="I147" s="150"/>
      <c r="L147" s="146"/>
      <c r="M147" s="151"/>
      <c r="T147" s="152"/>
      <c r="AT147" s="147" t="s">
        <v>135</v>
      </c>
      <c r="AU147" s="147" t="s">
        <v>85</v>
      </c>
      <c r="AV147" s="12" t="s">
        <v>85</v>
      </c>
      <c r="AW147" s="12" t="s">
        <v>32</v>
      </c>
      <c r="AX147" s="12" t="s">
        <v>76</v>
      </c>
      <c r="AY147" s="147" t="s">
        <v>125</v>
      </c>
    </row>
    <row r="148" spans="2:65" s="12" customFormat="1" ht="11.25">
      <c r="B148" s="146"/>
      <c r="D148" s="142" t="s">
        <v>135</v>
      </c>
      <c r="E148" s="147" t="s">
        <v>1</v>
      </c>
      <c r="F148" s="148" t="s">
        <v>165</v>
      </c>
      <c r="H148" s="149">
        <v>9.3610000000000007</v>
      </c>
      <c r="I148" s="150"/>
      <c r="L148" s="146"/>
      <c r="M148" s="151"/>
      <c r="T148" s="152"/>
      <c r="AT148" s="147" t="s">
        <v>135</v>
      </c>
      <c r="AU148" s="147" t="s">
        <v>85</v>
      </c>
      <c r="AV148" s="12" t="s">
        <v>85</v>
      </c>
      <c r="AW148" s="12" t="s">
        <v>32</v>
      </c>
      <c r="AX148" s="12" t="s">
        <v>76</v>
      </c>
      <c r="AY148" s="147" t="s">
        <v>125</v>
      </c>
    </row>
    <row r="149" spans="2:65" s="12" customFormat="1" ht="11.25">
      <c r="B149" s="146"/>
      <c r="D149" s="142" t="s">
        <v>135</v>
      </c>
      <c r="E149" s="147" t="s">
        <v>1</v>
      </c>
      <c r="F149" s="148" t="s">
        <v>166</v>
      </c>
      <c r="H149" s="149">
        <v>1.35</v>
      </c>
      <c r="I149" s="150"/>
      <c r="L149" s="146"/>
      <c r="M149" s="151"/>
      <c r="T149" s="152"/>
      <c r="AT149" s="147" t="s">
        <v>135</v>
      </c>
      <c r="AU149" s="147" t="s">
        <v>85</v>
      </c>
      <c r="AV149" s="12" t="s">
        <v>85</v>
      </c>
      <c r="AW149" s="12" t="s">
        <v>32</v>
      </c>
      <c r="AX149" s="12" t="s">
        <v>76</v>
      </c>
      <c r="AY149" s="147" t="s">
        <v>125</v>
      </c>
    </row>
    <row r="150" spans="2:65" s="14" customFormat="1" ht="11.25">
      <c r="B150" s="159"/>
      <c r="D150" s="142" t="s">
        <v>135</v>
      </c>
      <c r="E150" s="160" t="s">
        <v>83</v>
      </c>
      <c r="F150" s="161" t="s">
        <v>144</v>
      </c>
      <c r="H150" s="162">
        <v>54.936999999999998</v>
      </c>
      <c r="I150" s="163"/>
      <c r="L150" s="159"/>
      <c r="M150" s="164"/>
      <c r="T150" s="165"/>
      <c r="AT150" s="160" t="s">
        <v>135</v>
      </c>
      <c r="AU150" s="160" t="s">
        <v>85</v>
      </c>
      <c r="AV150" s="14" t="s">
        <v>131</v>
      </c>
      <c r="AW150" s="14" t="s">
        <v>32</v>
      </c>
      <c r="AX150" s="14" t="s">
        <v>81</v>
      </c>
      <c r="AY150" s="160" t="s">
        <v>125</v>
      </c>
    </row>
    <row r="151" spans="2:65" s="1" customFormat="1" ht="37.9" customHeight="1">
      <c r="B151" s="31"/>
      <c r="C151" s="128" t="s">
        <v>167</v>
      </c>
      <c r="D151" s="128" t="s">
        <v>127</v>
      </c>
      <c r="E151" s="129" t="s">
        <v>168</v>
      </c>
      <c r="F151" s="130" t="s">
        <v>169</v>
      </c>
      <c r="G151" s="131" t="s">
        <v>158</v>
      </c>
      <c r="H151" s="132">
        <v>49.716999999999999</v>
      </c>
      <c r="I151" s="133"/>
      <c r="J151" s="134">
        <f>ROUND(I151*H151,2)</f>
        <v>0</v>
      </c>
      <c r="K151" s="135"/>
      <c r="L151" s="31"/>
      <c r="M151" s="136" t="s">
        <v>1</v>
      </c>
      <c r="N151" s="137" t="s">
        <v>41</v>
      </c>
      <c r="P151" s="138">
        <f>O151*H151</f>
        <v>0</v>
      </c>
      <c r="Q151" s="138">
        <v>0</v>
      </c>
      <c r="R151" s="138">
        <f>Q151*H151</f>
        <v>0</v>
      </c>
      <c r="S151" s="138">
        <v>0</v>
      </c>
      <c r="T151" s="139">
        <f>S151*H151</f>
        <v>0</v>
      </c>
      <c r="AR151" s="140" t="s">
        <v>131</v>
      </c>
      <c r="AT151" s="140" t="s">
        <v>127</v>
      </c>
      <c r="AU151" s="140" t="s">
        <v>85</v>
      </c>
      <c r="AY151" s="16" t="s">
        <v>125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6" t="s">
        <v>81</v>
      </c>
      <c r="BK151" s="141">
        <f>ROUND(I151*H151,2)</f>
        <v>0</v>
      </c>
      <c r="BL151" s="16" t="s">
        <v>131</v>
      </c>
      <c r="BM151" s="140" t="s">
        <v>170</v>
      </c>
    </row>
    <row r="152" spans="2:65" s="1" customFormat="1" ht="48.75">
      <c r="B152" s="31"/>
      <c r="D152" s="142" t="s">
        <v>133</v>
      </c>
      <c r="F152" s="143" t="s">
        <v>171</v>
      </c>
      <c r="I152" s="144"/>
      <c r="L152" s="31"/>
      <c r="M152" s="145"/>
      <c r="T152" s="55"/>
      <c r="AT152" s="16" t="s">
        <v>133</v>
      </c>
      <c r="AU152" s="16" t="s">
        <v>85</v>
      </c>
    </row>
    <row r="153" spans="2:65" s="12" customFormat="1" ht="11.25">
      <c r="B153" s="146"/>
      <c r="D153" s="142" t="s">
        <v>135</v>
      </c>
      <c r="E153" s="147" t="s">
        <v>1</v>
      </c>
      <c r="F153" s="148" t="s">
        <v>83</v>
      </c>
      <c r="H153" s="149">
        <v>54.936999999999998</v>
      </c>
      <c r="I153" s="150"/>
      <c r="L153" s="146"/>
      <c r="M153" s="151"/>
      <c r="T153" s="152"/>
      <c r="AT153" s="147" t="s">
        <v>135</v>
      </c>
      <c r="AU153" s="147" t="s">
        <v>85</v>
      </c>
      <c r="AV153" s="12" t="s">
        <v>85</v>
      </c>
      <c r="AW153" s="12" t="s">
        <v>32</v>
      </c>
      <c r="AX153" s="12" t="s">
        <v>76</v>
      </c>
      <c r="AY153" s="147" t="s">
        <v>125</v>
      </c>
    </row>
    <row r="154" spans="2:65" s="12" customFormat="1" ht="11.25">
      <c r="B154" s="146"/>
      <c r="D154" s="142" t="s">
        <v>135</v>
      </c>
      <c r="E154" s="147" t="s">
        <v>1</v>
      </c>
      <c r="F154" s="148" t="s">
        <v>172</v>
      </c>
      <c r="H154" s="149">
        <v>-5.22</v>
      </c>
      <c r="I154" s="150"/>
      <c r="L154" s="146"/>
      <c r="M154" s="151"/>
      <c r="T154" s="152"/>
      <c r="AT154" s="147" t="s">
        <v>135</v>
      </c>
      <c r="AU154" s="147" t="s">
        <v>85</v>
      </c>
      <c r="AV154" s="12" t="s">
        <v>85</v>
      </c>
      <c r="AW154" s="12" t="s">
        <v>32</v>
      </c>
      <c r="AX154" s="12" t="s">
        <v>76</v>
      </c>
      <c r="AY154" s="147" t="s">
        <v>125</v>
      </c>
    </row>
    <row r="155" spans="2:65" s="14" customFormat="1" ht="11.25">
      <c r="B155" s="159"/>
      <c r="D155" s="142" t="s">
        <v>135</v>
      </c>
      <c r="E155" s="160" t="s">
        <v>1</v>
      </c>
      <c r="F155" s="161" t="s">
        <v>144</v>
      </c>
      <c r="H155" s="162">
        <v>49.716999999999999</v>
      </c>
      <c r="I155" s="163"/>
      <c r="L155" s="159"/>
      <c r="M155" s="164"/>
      <c r="T155" s="165"/>
      <c r="AT155" s="160" t="s">
        <v>135</v>
      </c>
      <c r="AU155" s="160" t="s">
        <v>85</v>
      </c>
      <c r="AV155" s="14" t="s">
        <v>131</v>
      </c>
      <c r="AW155" s="14" t="s">
        <v>32</v>
      </c>
      <c r="AX155" s="14" t="s">
        <v>81</v>
      </c>
      <c r="AY155" s="160" t="s">
        <v>125</v>
      </c>
    </row>
    <row r="156" spans="2:65" s="1" customFormat="1" ht="16.5" customHeight="1">
      <c r="B156" s="31"/>
      <c r="C156" s="128" t="s">
        <v>173</v>
      </c>
      <c r="D156" s="128" t="s">
        <v>127</v>
      </c>
      <c r="E156" s="129" t="s">
        <v>174</v>
      </c>
      <c r="F156" s="130" t="s">
        <v>175</v>
      </c>
      <c r="G156" s="131" t="s">
        <v>158</v>
      </c>
      <c r="H156" s="132">
        <v>5.22</v>
      </c>
      <c r="I156" s="133"/>
      <c r="J156" s="134">
        <f>ROUND(I156*H156,2)</f>
        <v>0</v>
      </c>
      <c r="K156" s="135"/>
      <c r="L156" s="31"/>
      <c r="M156" s="136" t="s">
        <v>1</v>
      </c>
      <c r="N156" s="137" t="s">
        <v>41</v>
      </c>
      <c r="P156" s="138">
        <f>O156*H156</f>
        <v>0</v>
      </c>
      <c r="Q156" s="138">
        <v>0</v>
      </c>
      <c r="R156" s="138">
        <f>Q156*H156</f>
        <v>0</v>
      </c>
      <c r="S156" s="138">
        <v>0</v>
      </c>
      <c r="T156" s="139">
        <f>S156*H156</f>
        <v>0</v>
      </c>
      <c r="AR156" s="140" t="s">
        <v>131</v>
      </c>
      <c r="AT156" s="140" t="s">
        <v>127</v>
      </c>
      <c r="AU156" s="140" t="s">
        <v>85</v>
      </c>
      <c r="AY156" s="16" t="s">
        <v>125</v>
      </c>
      <c r="BE156" s="141">
        <f>IF(N156="základní",J156,0)</f>
        <v>0</v>
      </c>
      <c r="BF156" s="141">
        <f>IF(N156="snížená",J156,0)</f>
        <v>0</v>
      </c>
      <c r="BG156" s="141">
        <f>IF(N156="zákl. přenesená",J156,0)</f>
        <v>0</v>
      </c>
      <c r="BH156" s="141">
        <f>IF(N156="sníž. přenesená",J156,0)</f>
        <v>0</v>
      </c>
      <c r="BI156" s="141">
        <f>IF(N156="nulová",J156,0)</f>
        <v>0</v>
      </c>
      <c r="BJ156" s="16" t="s">
        <v>81</v>
      </c>
      <c r="BK156" s="141">
        <f>ROUND(I156*H156,2)</f>
        <v>0</v>
      </c>
      <c r="BL156" s="16" t="s">
        <v>131</v>
      </c>
      <c r="BM156" s="140" t="s">
        <v>176</v>
      </c>
    </row>
    <row r="157" spans="2:65" s="1" customFormat="1" ht="29.25">
      <c r="B157" s="31"/>
      <c r="D157" s="142" t="s">
        <v>133</v>
      </c>
      <c r="F157" s="143" t="s">
        <v>177</v>
      </c>
      <c r="I157" s="144"/>
      <c r="L157" s="31"/>
      <c r="M157" s="145"/>
      <c r="T157" s="55"/>
      <c r="AT157" s="16" t="s">
        <v>133</v>
      </c>
      <c r="AU157" s="16" t="s">
        <v>85</v>
      </c>
    </row>
    <row r="158" spans="2:65" s="12" customFormat="1" ht="11.25">
      <c r="B158" s="146"/>
      <c r="D158" s="142" t="s">
        <v>135</v>
      </c>
      <c r="E158" s="147" t="s">
        <v>1</v>
      </c>
      <c r="F158" s="148" t="s">
        <v>178</v>
      </c>
      <c r="H158" s="149">
        <v>2.2200000000000002</v>
      </c>
      <c r="I158" s="150"/>
      <c r="L158" s="146"/>
      <c r="M158" s="151"/>
      <c r="T158" s="152"/>
      <c r="AT158" s="147" t="s">
        <v>135</v>
      </c>
      <c r="AU158" s="147" t="s">
        <v>85</v>
      </c>
      <c r="AV158" s="12" t="s">
        <v>85</v>
      </c>
      <c r="AW158" s="12" t="s">
        <v>32</v>
      </c>
      <c r="AX158" s="12" t="s">
        <v>76</v>
      </c>
      <c r="AY158" s="147" t="s">
        <v>125</v>
      </c>
    </row>
    <row r="159" spans="2:65" s="12" customFormat="1" ht="11.25">
      <c r="B159" s="146"/>
      <c r="D159" s="142" t="s">
        <v>135</v>
      </c>
      <c r="E159" s="147" t="s">
        <v>1</v>
      </c>
      <c r="F159" s="148" t="s">
        <v>179</v>
      </c>
      <c r="H159" s="149">
        <v>3</v>
      </c>
      <c r="I159" s="150"/>
      <c r="L159" s="146"/>
      <c r="M159" s="151"/>
      <c r="T159" s="152"/>
      <c r="AT159" s="147" t="s">
        <v>135</v>
      </c>
      <c r="AU159" s="147" t="s">
        <v>85</v>
      </c>
      <c r="AV159" s="12" t="s">
        <v>85</v>
      </c>
      <c r="AW159" s="12" t="s">
        <v>32</v>
      </c>
      <c r="AX159" s="12" t="s">
        <v>76</v>
      </c>
      <c r="AY159" s="147" t="s">
        <v>125</v>
      </c>
    </row>
    <row r="160" spans="2:65" s="14" customFormat="1" ht="11.25">
      <c r="B160" s="159"/>
      <c r="D160" s="142" t="s">
        <v>135</v>
      </c>
      <c r="E160" s="160" t="s">
        <v>86</v>
      </c>
      <c r="F160" s="161" t="s">
        <v>144</v>
      </c>
      <c r="H160" s="162">
        <v>5.22</v>
      </c>
      <c r="I160" s="163"/>
      <c r="L160" s="159"/>
      <c r="M160" s="164"/>
      <c r="T160" s="165"/>
      <c r="AT160" s="160" t="s">
        <v>135</v>
      </c>
      <c r="AU160" s="160" t="s">
        <v>85</v>
      </c>
      <c r="AV160" s="14" t="s">
        <v>131</v>
      </c>
      <c r="AW160" s="14" t="s">
        <v>32</v>
      </c>
      <c r="AX160" s="14" t="s">
        <v>81</v>
      </c>
      <c r="AY160" s="160" t="s">
        <v>125</v>
      </c>
    </row>
    <row r="161" spans="2:65" s="1" customFormat="1" ht="37.9" customHeight="1">
      <c r="B161" s="31"/>
      <c r="C161" s="128" t="s">
        <v>180</v>
      </c>
      <c r="D161" s="128" t="s">
        <v>127</v>
      </c>
      <c r="E161" s="129" t="s">
        <v>181</v>
      </c>
      <c r="F161" s="130" t="s">
        <v>182</v>
      </c>
      <c r="G161" s="131" t="s">
        <v>130</v>
      </c>
      <c r="H161" s="132">
        <v>52.2</v>
      </c>
      <c r="I161" s="133"/>
      <c r="J161" s="134">
        <f>ROUND(I161*H161,2)</f>
        <v>0</v>
      </c>
      <c r="K161" s="135"/>
      <c r="L161" s="31"/>
      <c r="M161" s="136" t="s">
        <v>1</v>
      </c>
      <c r="N161" s="137" t="s">
        <v>41</v>
      </c>
      <c r="P161" s="138">
        <f>O161*H161</f>
        <v>0</v>
      </c>
      <c r="Q161" s="138">
        <v>0</v>
      </c>
      <c r="R161" s="138">
        <f>Q161*H161</f>
        <v>0</v>
      </c>
      <c r="S161" s="138">
        <v>0</v>
      </c>
      <c r="T161" s="139">
        <f>S161*H161</f>
        <v>0</v>
      </c>
      <c r="AR161" s="140" t="s">
        <v>131</v>
      </c>
      <c r="AT161" s="140" t="s">
        <v>127</v>
      </c>
      <c r="AU161" s="140" t="s">
        <v>85</v>
      </c>
      <c r="AY161" s="16" t="s">
        <v>125</v>
      </c>
      <c r="BE161" s="141">
        <f>IF(N161="základní",J161,0)</f>
        <v>0</v>
      </c>
      <c r="BF161" s="141">
        <f>IF(N161="snížená",J161,0)</f>
        <v>0</v>
      </c>
      <c r="BG161" s="141">
        <f>IF(N161="zákl. přenesená",J161,0)</f>
        <v>0</v>
      </c>
      <c r="BH161" s="141">
        <f>IF(N161="sníž. přenesená",J161,0)</f>
        <v>0</v>
      </c>
      <c r="BI161" s="141">
        <f>IF(N161="nulová",J161,0)</f>
        <v>0</v>
      </c>
      <c r="BJ161" s="16" t="s">
        <v>81</v>
      </c>
      <c r="BK161" s="141">
        <f>ROUND(I161*H161,2)</f>
        <v>0</v>
      </c>
      <c r="BL161" s="16" t="s">
        <v>131</v>
      </c>
      <c r="BM161" s="140" t="s">
        <v>183</v>
      </c>
    </row>
    <row r="162" spans="2:65" s="1" customFormat="1" ht="29.25">
      <c r="B162" s="31"/>
      <c r="D162" s="142" t="s">
        <v>133</v>
      </c>
      <c r="F162" s="143" t="s">
        <v>184</v>
      </c>
      <c r="I162" s="144"/>
      <c r="L162" s="31"/>
      <c r="M162" s="145"/>
      <c r="T162" s="55"/>
      <c r="AT162" s="16" t="s">
        <v>133</v>
      </c>
      <c r="AU162" s="16" t="s">
        <v>85</v>
      </c>
    </row>
    <row r="163" spans="2:65" s="12" customFormat="1" ht="11.25">
      <c r="B163" s="146"/>
      <c r="D163" s="142" t="s">
        <v>135</v>
      </c>
      <c r="E163" s="147" t="s">
        <v>1</v>
      </c>
      <c r="F163" s="148" t="s">
        <v>185</v>
      </c>
      <c r="H163" s="149">
        <v>22.2</v>
      </c>
      <c r="I163" s="150"/>
      <c r="L163" s="146"/>
      <c r="M163" s="151"/>
      <c r="T163" s="152"/>
      <c r="AT163" s="147" t="s">
        <v>135</v>
      </c>
      <c r="AU163" s="147" t="s">
        <v>85</v>
      </c>
      <c r="AV163" s="12" t="s">
        <v>85</v>
      </c>
      <c r="AW163" s="12" t="s">
        <v>32</v>
      </c>
      <c r="AX163" s="12" t="s">
        <v>76</v>
      </c>
      <c r="AY163" s="147" t="s">
        <v>125</v>
      </c>
    </row>
    <row r="164" spans="2:65" s="12" customFormat="1" ht="11.25">
      <c r="B164" s="146"/>
      <c r="D164" s="142" t="s">
        <v>135</v>
      </c>
      <c r="E164" s="147" t="s">
        <v>1</v>
      </c>
      <c r="F164" s="148" t="s">
        <v>186</v>
      </c>
      <c r="H164" s="149">
        <v>30</v>
      </c>
      <c r="I164" s="150"/>
      <c r="L164" s="146"/>
      <c r="M164" s="151"/>
      <c r="T164" s="152"/>
      <c r="AT164" s="147" t="s">
        <v>135</v>
      </c>
      <c r="AU164" s="147" t="s">
        <v>85</v>
      </c>
      <c r="AV164" s="12" t="s">
        <v>85</v>
      </c>
      <c r="AW164" s="12" t="s">
        <v>32</v>
      </c>
      <c r="AX164" s="12" t="s">
        <v>76</v>
      </c>
      <c r="AY164" s="147" t="s">
        <v>125</v>
      </c>
    </row>
    <row r="165" spans="2:65" s="14" customFormat="1" ht="11.25">
      <c r="B165" s="159"/>
      <c r="D165" s="142" t="s">
        <v>135</v>
      </c>
      <c r="E165" s="160" t="s">
        <v>1</v>
      </c>
      <c r="F165" s="161" t="s">
        <v>144</v>
      </c>
      <c r="H165" s="162">
        <v>52.2</v>
      </c>
      <c r="I165" s="163"/>
      <c r="L165" s="159"/>
      <c r="M165" s="164"/>
      <c r="T165" s="165"/>
      <c r="AT165" s="160" t="s">
        <v>135</v>
      </c>
      <c r="AU165" s="160" t="s">
        <v>85</v>
      </c>
      <c r="AV165" s="14" t="s">
        <v>131</v>
      </c>
      <c r="AW165" s="14" t="s">
        <v>32</v>
      </c>
      <c r="AX165" s="14" t="s">
        <v>81</v>
      </c>
      <c r="AY165" s="160" t="s">
        <v>125</v>
      </c>
    </row>
    <row r="166" spans="2:65" s="1" customFormat="1" ht="24.2" customHeight="1">
      <c r="B166" s="31"/>
      <c r="C166" s="128" t="s">
        <v>187</v>
      </c>
      <c r="D166" s="128" t="s">
        <v>127</v>
      </c>
      <c r="E166" s="129" t="s">
        <v>188</v>
      </c>
      <c r="F166" s="130" t="s">
        <v>189</v>
      </c>
      <c r="G166" s="131" t="s">
        <v>130</v>
      </c>
      <c r="H166" s="132">
        <v>52.2</v>
      </c>
      <c r="I166" s="133"/>
      <c r="J166" s="134">
        <f>ROUND(I166*H166,2)</f>
        <v>0</v>
      </c>
      <c r="K166" s="135"/>
      <c r="L166" s="31"/>
      <c r="M166" s="136" t="s">
        <v>1</v>
      </c>
      <c r="N166" s="137" t="s">
        <v>41</v>
      </c>
      <c r="P166" s="138">
        <f>O166*H166</f>
        <v>0</v>
      </c>
      <c r="Q166" s="138">
        <v>0</v>
      </c>
      <c r="R166" s="138">
        <f>Q166*H166</f>
        <v>0</v>
      </c>
      <c r="S166" s="138">
        <v>0</v>
      </c>
      <c r="T166" s="139">
        <f>S166*H166</f>
        <v>0</v>
      </c>
      <c r="AR166" s="140" t="s">
        <v>131</v>
      </c>
      <c r="AT166" s="140" t="s">
        <v>127</v>
      </c>
      <c r="AU166" s="140" t="s">
        <v>85</v>
      </c>
      <c r="AY166" s="16" t="s">
        <v>125</v>
      </c>
      <c r="BE166" s="141">
        <f>IF(N166="základní",J166,0)</f>
        <v>0</v>
      </c>
      <c r="BF166" s="141">
        <f>IF(N166="snížená",J166,0)</f>
        <v>0</v>
      </c>
      <c r="BG166" s="141">
        <f>IF(N166="zákl. přenesená",J166,0)</f>
        <v>0</v>
      </c>
      <c r="BH166" s="141">
        <f>IF(N166="sníž. přenesená",J166,0)</f>
        <v>0</v>
      </c>
      <c r="BI166" s="141">
        <f>IF(N166="nulová",J166,0)</f>
        <v>0</v>
      </c>
      <c r="BJ166" s="16" t="s">
        <v>81</v>
      </c>
      <c r="BK166" s="141">
        <f>ROUND(I166*H166,2)</f>
        <v>0</v>
      </c>
      <c r="BL166" s="16" t="s">
        <v>131</v>
      </c>
      <c r="BM166" s="140" t="s">
        <v>190</v>
      </c>
    </row>
    <row r="167" spans="2:65" s="1" customFormat="1" ht="19.5">
      <c r="B167" s="31"/>
      <c r="D167" s="142" t="s">
        <v>133</v>
      </c>
      <c r="F167" s="143" t="s">
        <v>191</v>
      </c>
      <c r="I167" s="144"/>
      <c r="L167" s="31"/>
      <c r="M167" s="145"/>
      <c r="T167" s="55"/>
      <c r="AT167" s="16" t="s">
        <v>133</v>
      </c>
      <c r="AU167" s="16" t="s">
        <v>85</v>
      </c>
    </row>
    <row r="168" spans="2:65" s="12" customFormat="1" ht="11.25">
      <c r="B168" s="146"/>
      <c r="D168" s="142" t="s">
        <v>135</v>
      </c>
      <c r="E168" s="147" t="s">
        <v>1</v>
      </c>
      <c r="F168" s="148" t="s">
        <v>185</v>
      </c>
      <c r="H168" s="149">
        <v>22.2</v>
      </c>
      <c r="I168" s="150"/>
      <c r="L168" s="146"/>
      <c r="M168" s="151"/>
      <c r="T168" s="152"/>
      <c r="AT168" s="147" t="s">
        <v>135</v>
      </c>
      <c r="AU168" s="147" t="s">
        <v>85</v>
      </c>
      <c r="AV168" s="12" t="s">
        <v>85</v>
      </c>
      <c r="AW168" s="12" t="s">
        <v>32</v>
      </c>
      <c r="AX168" s="12" t="s">
        <v>76</v>
      </c>
      <c r="AY168" s="147" t="s">
        <v>125</v>
      </c>
    </row>
    <row r="169" spans="2:65" s="12" customFormat="1" ht="11.25">
      <c r="B169" s="146"/>
      <c r="D169" s="142" t="s">
        <v>135</v>
      </c>
      <c r="E169" s="147" t="s">
        <v>1</v>
      </c>
      <c r="F169" s="148" t="s">
        <v>186</v>
      </c>
      <c r="H169" s="149">
        <v>30</v>
      </c>
      <c r="I169" s="150"/>
      <c r="L169" s="146"/>
      <c r="M169" s="151"/>
      <c r="T169" s="152"/>
      <c r="AT169" s="147" t="s">
        <v>135</v>
      </c>
      <c r="AU169" s="147" t="s">
        <v>85</v>
      </c>
      <c r="AV169" s="12" t="s">
        <v>85</v>
      </c>
      <c r="AW169" s="12" t="s">
        <v>32</v>
      </c>
      <c r="AX169" s="12" t="s">
        <v>76</v>
      </c>
      <c r="AY169" s="147" t="s">
        <v>125</v>
      </c>
    </row>
    <row r="170" spans="2:65" s="14" customFormat="1" ht="11.25">
      <c r="B170" s="159"/>
      <c r="D170" s="142" t="s">
        <v>135</v>
      </c>
      <c r="E170" s="160" t="s">
        <v>1</v>
      </c>
      <c r="F170" s="161" t="s">
        <v>144</v>
      </c>
      <c r="H170" s="162">
        <v>52.2</v>
      </c>
      <c r="I170" s="163"/>
      <c r="L170" s="159"/>
      <c r="M170" s="164"/>
      <c r="T170" s="165"/>
      <c r="AT170" s="160" t="s">
        <v>135</v>
      </c>
      <c r="AU170" s="160" t="s">
        <v>85</v>
      </c>
      <c r="AV170" s="14" t="s">
        <v>131</v>
      </c>
      <c r="AW170" s="14" t="s">
        <v>32</v>
      </c>
      <c r="AX170" s="14" t="s">
        <v>81</v>
      </c>
      <c r="AY170" s="160" t="s">
        <v>125</v>
      </c>
    </row>
    <row r="171" spans="2:65" s="1" customFormat="1" ht="16.5" customHeight="1">
      <c r="B171" s="31"/>
      <c r="C171" s="166" t="s">
        <v>192</v>
      </c>
      <c r="D171" s="166" t="s">
        <v>193</v>
      </c>
      <c r="E171" s="167" t="s">
        <v>194</v>
      </c>
      <c r="F171" s="168" t="s">
        <v>195</v>
      </c>
      <c r="G171" s="169" t="s">
        <v>196</v>
      </c>
      <c r="H171" s="170">
        <v>1.5660000000000001</v>
      </c>
      <c r="I171" s="171"/>
      <c r="J171" s="172">
        <f>ROUND(I171*H171,2)</f>
        <v>0</v>
      </c>
      <c r="K171" s="173"/>
      <c r="L171" s="174"/>
      <c r="M171" s="175" t="s">
        <v>1</v>
      </c>
      <c r="N171" s="176" t="s">
        <v>41</v>
      </c>
      <c r="P171" s="138">
        <f>O171*H171</f>
        <v>0</v>
      </c>
      <c r="Q171" s="138">
        <v>1E-3</v>
      </c>
      <c r="R171" s="138">
        <f>Q171*H171</f>
        <v>1.5660000000000001E-3</v>
      </c>
      <c r="S171" s="138">
        <v>0</v>
      </c>
      <c r="T171" s="139">
        <f>S171*H171</f>
        <v>0</v>
      </c>
      <c r="AR171" s="140" t="s">
        <v>180</v>
      </c>
      <c r="AT171" s="140" t="s">
        <v>193</v>
      </c>
      <c r="AU171" s="140" t="s">
        <v>85</v>
      </c>
      <c r="AY171" s="16" t="s">
        <v>125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6" t="s">
        <v>81</v>
      </c>
      <c r="BK171" s="141">
        <f>ROUND(I171*H171,2)</f>
        <v>0</v>
      </c>
      <c r="BL171" s="16" t="s">
        <v>131</v>
      </c>
      <c r="BM171" s="140" t="s">
        <v>197</v>
      </c>
    </row>
    <row r="172" spans="2:65" s="1" customFormat="1" ht="11.25">
      <c r="B172" s="31"/>
      <c r="D172" s="142" t="s">
        <v>133</v>
      </c>
      <c r="F172" s="143" t="s">
        <v>195</v>
      </c>
      <c r="I172" s="144"/>
      <c r="L172" s="31"/>
      <c r="M172" s="145"/>
      <c r="T172" s="55"/>
      <c r="AT172" s="16" t="s">
        <v>133</v>
      </c>
      <c r="AU172" s="16" t="s">
        <v>85</v>
      </c>
    </row>
    <row r="173" spans="2:65" s="12" customFormat="1" ht="11.25">
      <c r="B173" s="146"/>
      <c r="D173" s="142" t="s">
        <v>135</v>
      </c>
      <c r="F173" s="148" t="s">
        <v>198</v>
      </c>
      <c r="H173" s="149">
        <v>1.5660000000000001</v>
      </c>
      <c r="I173" s="150"/>
      <c r="L173" s="146"/>
      <c r="M173" s="151"/>
      <c r="T173" s="152"/>
      <c r="AT173" s="147" t="s">
        <v>135</v>
      </c>
      <c r="AU173" s="147" t="s">
        <v>85</v>
      </c>
      <c r="AV173" s="12" t="s">
        <v>85</v>
      </c>
      <c r="AW173" s="12" t="s">
        <v>4</v>
      </c>
      <c r="AX173" s="12" t="s">
        <v>81</v>
      </c>
      <c r="AY173" s="147" t="s">
        <v>125</v>
      </c>
    </row>
    <row r="174" spans="2:65" s="1" customFormat="1" ht="24.2" customHeight="1">
      <c r="B174" s="31"/>
      <c r="C174" s="128" t="s">
        <v>199</v>
      </c>
      <c r="D174" s="128" t="s">
        <v>127</v>
      </c>
      <c r="E174" s="129" t="s">
        <v>200</v>
      </c>
      <c r="F174" s="130" t="s">
        <v>201</v>
      </c>
      <c r="G174" s="131" t="s">
        <v>130</v>
      </c>
      <c r="H174" s="132">
        <v>212.96</v>
      </c>
      <c r="I174" s="133"/>
      <c r="J174" s="134">
        <f>ROUND(I174*H174,2)</f>
        <v>0</v>
      </c>
      <c r="K174" s="135"/>
      <c r="L174" s="31"/>
      <c r="M174" s="136" t="s">
        <v>1</v>
      </c>
      <c r="N174" s="137" t="s">
        <v>41</v>
      </c>
      <c r="P174" s="138">
        <f>O174*H174</f>
        <v>0</v>
      </c>
      <c r="Q174" s="138">
        <v>0</v>
      </c>
      <c r="R174" s="138">
        <f>Q174*H174</f>
        <v>0</v>
      </c>
      <c r="S174" s="138">
        <v>0</v>
      </c>
      <c r="T174" s="139">
        <f>S174*H174</f>
        <v>0</v>
      </c>
      <c r="AR174" s="140" t="s">
        <v>131</v>
      </c>
      <c r="AT174" s="140" t="s">
        <v>127</v>
      </c>
      <c r="AU174" s="140" t="s">
        <v>85</v>
      </c>
      <c r="AY174" s="16" t="s">
        <v>125</v>
      </c>
      <c r="BE174" s="141">
        <f>IF(N174="základní",J174,0)</f>
        <v>0</v>
      </c>
      <c r="BF174" s="141">
        <f>IF(N174="snížená",J174,0)</f>
        <v>0</v>
      </c>
      <c r="BG174" s="141">
        <f>IF(N174="zákl. přenesená",J174,0)</f>
        <v>0</v>
      </c>
      <c r="BH174" s="141">
        <f>IF(N174="sníž. přenesená",J174,0)</f>
        <v>0</v>
      </c>
      <c r="BI174" s="141">
        <f>IF(N174="nulová",J174,0)</f>
        <v>0</v>
      </c>
      <c r="BJ174" s="16" t="s">
        <v>81</v>
      </c>
      <c r="BK174" s="141">
        <f>ROUND(I174*H174,2)</f>
        <v>0</v>
      </c>
      <c r="BL174" s="16" t="s">
        <v>131</v>
      </c>
      <c r="BM174" s="140" t="s">
        <v>202</v>
      </c>
    </row>
    <row r="175" spans="2:65" s="1" customFormat="1" ht="19.5">
      <c r="B175" s="31"/>
      <c r="D175" s="142" t="s">
        <v>133</v>
      </c>
      <c r="F175" s="143" t="s">
        <v>203</v>
      </c>
      <c r="I175" s="144"/>
      <c r="L175" s="31"/>
      <c r="M175" s="145"/>
      <c r="T175" s="55"/>
      <c r="AT175" s="16" t="s">
        <v>133</v>
      </c>
      <c r="AU175" s="16" t="s">
        <v>85</v>
      </c>
    </row>
    <row r="176" spans="2:65" s="12" customFormat="1" ht="11.25">
      <c r="B176" s="146"/>
      <c r="D176" s="142" t="s">
        <v>135</v>
      </c>
      <c r="E176" s="147" t="s">
        <v>1</v>
      </c>
      <c r="F176" s="148" t="s">
        <v>89</v>
      </c>
      <c r="H176" s="149">
        <v>160.5</v>
      </c>
      <c r="I176" s="150"/>
      <c r="L176" s="146"/>
      <c r="M176" s="151"/>
      <c r="T176" s="152"/>
      <c r="AT176" s="147" t="s">
        <v>135</v>
      </c>
      <c r="AU176" s="147" t="s">
        <v>85</v>
      </c>
      <c r="AV176" s="12" t="s">
        <v>85</v>
      </c>
      <c r="AW176" s="12" t="s">
        <v>32</v>
      </c>
      <c r="AX176" s="12" t="s">
        <v>76</v>
      </c>
      <c r="AY176" s="147" t="s">
        <v>125</v>
      </c>
    </row>
    <row r="177" spans="2:65" s="12" customFormat="1" ht="11.25">
      <c r="B177" s="146"/>
      <c r="D177" s="142" t="s">
        <v>135</v>
      </c>
      <c r="E177" s="147" t="s">
        <v>1</v>
      </c>
      <c r="F177" s="148" t="s">
        <v>204</v>
      </c>
      <c r="H177" s="149">
        <v>9.6</v>
      </c>
      <c r="I177" s="150"/>
      <c r="L177" s="146"/>
      <c r="M177" s="151"/>
      <c r="T177" s="152"/>
      <c r="AT177" s="147" t="s">
        <v>135</v>
      </c>
      <c r="AU177" s="147" t="s">
        <v>85</v>
      </c>
      <c r="AV177" s="12" t="s">
        <v>85</v>
      </c>
      <c r="AW177" s="12" t="s">
        <v>32</v>
      </c>
      <c r="AX177" s="12" t="s">
        <v>76</v>
      </c>
      <c r="AY177" s="147" t="s">
        <v>125</v>
      </c>
    </row>
    <row r="178" spans="2:65" s="12" customFormat="1" ht="11.25">
      <c r="B178" s="146"/>
      <c r="D178" s="142" t="s">
        <v>135</v>
      </c>
      <c r="E178" s="147" t="s">
        <v>1</v>
      </c>
      <c r="F178" s="148" t="s">
        <v>205</v>
      </c>
      <c r="H178" s="149">
        <v>23.5</v>
      </c>
      <c r="I178" s="150"/>
      <c r="L178" s="146"/>
      <c r="M178" s="151"/>
      <c r="T178" s="152"/>
      <c r="AT178" s="147" t="s">
        <v>135</v>
      </c>
      <c r="AU178" s="147" t="s">
        <v>85</v>
      </c>
      <c r="AV178" s="12" t="s">
        <v>85</v>
      </c>
      <c r="AW178" s="12" t="s">
        <v>32</v>
      </c>
      <c r="AX178" s="12" t="s">
        <v>76</v>
      </c>
      <c r="AY178" s="147" t="s">
        <v>125</v>
      </c>
    </row>
    <row r="179" spans="2:65" s="14" customFormat="1" ht="11.25">
      <c r="B179" s="159"/>
      <c r="D179" s="142" t="s">
        <v>135</v>
      </c>
      <c r="E179" s="160" t="s">
        <v>1</v>
      </c>
      <c r="F179" s="161" t="s">
        <v>144</v>
      </c>
      <c r="H179" s="162">
        <v>193.6</v>
      </c>
      <c r="I179" s="163"/>
      <c r="L179" s="159"/>
      <c r="M179" s="164"/>
      <c r="T179" s="165"/>
      <c r="AT179" s="160" t="s">
        <v>135</v>
      </c>
      <c r="AU179" s="160" t="s">
        <v>85</v>
      </c>
      <c r="AV179" s="14" t="s">
        <v>131</v>
      </c>
      <c r="AW179" s="14" t="s">
        <v>32</v>
      </c>
      <c r="AX179" s="14" t="s">
        <v>81</v>
      </c>
      <c r="AY179" s="160" t="s">
        <v>125</v>
      </c>
    </row>
    <row r="180" spans="2:65" s="12" customFormat="1" ht="11.25">
      <c r="B180" s="146"/>
      <c r="D180" s="142" t="s">
        <v>135</v>
      </c>
      <c r="F180" s="148" t="s">
        <v>206</v>
      </c>
      <c r="H180" s="149">
        <v>212.96</v>
      </c>
      <c r="I180" s="150"/>
      <c r="L180" s="146"/>
      <c r="M180" s="151"/>
      <c r="T180" s="152"/>
      <c r="AT180" s="147" t="s">
        <v>135</v>
      </c>
      <c r="AU180" s="147" t="s">
        <v>85</v>
      </c>
      <c r="AV180" s="12" t="s">
        <v>85</v>
      </c>
      <c r="AW180" s="12" t="s">
        <v>4</v>
      </c>
      <c r="AX180" s="12" t="s">
        <v>81</v>
      </c>
      <c r="AY180" s="147" t="s">
        <v>125</v>
      </c>
    </row>
    <row r="181" spans="2:65" s="11" customFormat="1" ht="22.9" customHeight="1">
      <c r="B181" s="116"/>
      <c r="D181" s="117" t="s">
        <v>75</v>
      </c>
      <c r="E181" s="126" t="s">
        <v>155</v>
      </c>
      <c r="F181" s="126" t="s">
        <v>207</v>
      </c>
      <c r="I181" s="119"/>
      <c r="J181" s="127">
        <f>BK181</f>
        <v>0</v>
      </c>
      <c r="L181" s="116"/>
      <c r="M181" s="121"/>
      <c r="P181" s="122">
        <f>SUM(P182:P233)</f>
        <v>0</v>
      </c>
      <c r="R181" s="122">
        <f>SUM(R182:R233)</f>
        <v>239.63810500000005</v>
      </c>
      <c r="T181" s="123">
        <f>SUM(T182:T233)</f>
        <v>0</v>
      </c>
      <c r="AR181" s="117" t="s">
        <v>81</v>
      </c>
      <c r="AT181" s="124" t="s">
        <v>75</v>
      </c>
      <c r="AU181" s="124" t="s">
        <v>81</v>
      </c>
      <c r="AY181" s="117" t="s">
        <v>125</v>
      </c>
      <c r="BK181" s="125">
        <f>SUM(BK182:BK233)</f>
        <v>0</v>
      </c>
    </row>
    <row r="182" spans="2:65" s="1" customFormat="1" ht="16.5" customHeight="1">
      <c r="B182" s="31"/>
      <c r="C182" s="128" t="s">
        <v>208</v>
      </c>
      <c r="D182" s="128" t="s">
        <v>127</v>
      </c>
      <c r="E182" s="129" t="s">
        <v>209</v>
      </c>
      <c r="F182" s="130" t="s">
        <v>210</v>
      </c>
      <c r="G182" s="131" t="s">
        <v>130</v>
      </c>
      <c r="H182" s="132">
        <v>33.1</v>
      </c>
      <c r="I182" s="133"/>
      <c r="J182" s="134">
        <f>ROUND(I182*H182,2)</f>
        <v>0</v>
      </c>
      <c r="K182" s="135"/>
      <c r="L182" s="31"/>
      <c r="M182" s="136" t="s">
        <v>1</v>
      </c>
      <c r="N182" s="137" t="s">
        <v>41</v>
      </c>
      <c r="P182" s="138">
        <f>O182*H182</f>
        <v>0</v>
      </c>
      <c r="Q182" s="138">
        <v>9.1999999999999998E-2</v>
      </c>
      <c r="R182" s="138">
        <f>Q182*H182</f>
        <v>3.0451999999999999</v>
      </c>
      <c r="S182" s="138">
        <v>0</v>
      </c>
      <c r="T182" s="139">
        <f>S182*H182</f>
        <v>0</v>
      </c>
      <c r="AR182" s="140" t="s">
        <v>131</v>
      </c>
      <c r="AT182" s="140" t="s">
        <v>127</v>
      </c>
      <c r="AU182" s="140" t="s">
        <v>85</v>
      </c>
      <c r="AY182" s="16" t="s">
        <v>125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6" t="s">
        <v>81</v>
      </c>
      <c r="BK182" s="141">
        <f>ROUND(I182*H182,2)</f>
        <v>0</v>
      </c>
      <c r="BL182" s="16" t="s">
        <v>131</v>
      </c>
      <c r="BM182" s="140" t="s">
        <v>211</v>
      </c>
    </row>
    <row r="183" spans="2:65" s="1" customFormat="1" ht="19.5">
      <c r="B183" s="31"/>
      <c r="D183" s="142" t="s">
        <v>133</v>
      </c>
      <c r="F183" s="143" t="s">
        <v>212</v>
      </c>
      <c r="I183" s="144"/>
      <c r="L183" s="31"/>
      <c r="M183" s="145"/>
      <c r="T183" s="55"/>
      <c r="AT183" s="16" t="s">
        <v>133</v>
      </c>
      <c r="AU183" s="16" t="s">
        <v>85</v>
      </c>
    </row>
    <row r="184" spans="2:65" s="12" customFormat="1" ht="11.25">
      <c r="B184" s="146"/>
      <c r="D184" s="142" t="s">
        <v>135</v>
      </c>
      <c r="E184" s="147" t="s">
        <v>1</v>
      </c>
      <c r="F184" s="148" t="s">
        <v>205</v>
      </c>
      <c r="H184" s="149">
        <v>23.5</v>
      </c>
      <c r="I184" s="150"/>
      <c r="L184" s="146"/>
      <c r="M184" s="151"/>
      <c r="T184" s="152"/>
      <c r="AT184" s="147" t="s">
        <v>135</v>
      </c>
      <c r="AU184" s="147" t="s">
        <v>85</v>
      </c>
      <c r="AV184" s="12" t="s">
        <v>85</v>
      </c>
      <c r="AW184" s="12" t="s">
        <v>32</v>
      </c>
      <c r="AX184" s="12" t="s">
        <v>76</v>
      </c>
      <c r="AY184" s="147" t="s">
        <v>125</v>
      </c>
    </row>
    <row r="185" spans="2:65" s="12" customFormat="1" ht="11.25">
      <c r="B185" s="146"/>
      <c r="D185" s="142" t="s">
        <v>135</v>
      </c>
      <c r="E185" s="147" t="s">
        <v>1</v>
      </c>
      <c r="F185" s="148" t="s">
        <v>204</v>
      </c>
      <c r="H185" s="149">
        <v>9.6</v>
      </c>
      <c r="I185" s="150"/>
      <c r="L185" s="146"/>
      <c r="M185" s="151"/>
      <c r="T185" s="152"/>
      <c r="AT185" s="147" t="s">
        <v>135</v>
      </c>
      <c r="AU185" s="147" t="s">
        <v>85</v>
      </c>
      <c r="AV185" s="12" t="s">
        <v>85</v>
      </c>
      <c r="AW185" s="12" t="s">
        <v>32</v>
      </c>
      <c r="AX185" s="12" t="s">
        <v>76</v>
      </c>
      <c r="AY185" s="147" t="s">
        <v>125</v>
      </c>
    </row>
    <row r="186" spans="2:65" s="14" customFormat="1" ht="11.25">
      <c r="B186" s="159"/>
      <c r="D186" s="142" t="s">
        <v>135</v>
      </c>
      <c r="E186" s="160" t="s">
        <v>1</v>
      </c>
      <c r="F186" s="161" t="s">
        <v>144</v>
      </c>
      <c r="H186" s="162">
        <v>33.1</v>
      </c>
      <c r="I186" s="163"/>
      <c r="L186" s="159"/>
      <c r="M186" s="164"/>
      <c r="T186" s="165"/>
      <c r="AT186" s="160" t="s">
        <v>135</v>
      </c>
      <c r="AU186" s="160" t="s">
        <v>85</v>
      </c>
      <c r="AV186" s="14" t="s">
        <v>131</v>
      </c>
      <c r="AW186" s="14" t="s">
        <v>32</v>
      </c>
      <c r="AX186" s="14" t="s">
        <v>81</v>
      </c>
      <c r="AY186" s="160" t="s">
        <v>125</v>
      </c>
    </row>
    <row r="187" spans="2:65" s="1" customFormat="1" ht="21.75" customHeight="1">
      <c r="B187" s="31"/>
      <c r="C187" s="128" t="s">
        <v>213</v>
      </c>
      <c r="D187" s="128" t="s">
        <v>127</v>
      </c>
      <c r="E187" s="129" t="s">
        <v>214</v>
      </c>
      <c r="F187" s="130" t="s">
        <v>215</v>
      </c>
      <c r="G187" s="131" t="s">
        <v>130</v>
      </c>
      <c r="H187" s="132">
        <v>43.35</v>
      </c>
      <c r="I187" s="133"/>
      <c r="J187" s="134">
        <f>ROUND(I187*H187,2)</f>
        <v>0</v>
      </c>
      <c r="K187" s="135"/>
      <c r="L187" s="31"/>
      <c r="M187" s="136" t="s">
        <v>1</v>
      </c>
      <c r="N187" s="137" t="s">
        <v>41</v>
      </c>
      <c r="P187" s="138">
        <f>O187*H187</f>
        <v>0</v>
      </c>
      <c r="Q187" s="138">
        <v>0.34499999999999997</v>
      </c>
      <c r="R187" s="138">
        <f>Q187*H187</f>
        <v>14.95575</v>
      </c>
      <c r="S187" s="138">
        <v>0</v>
      </c>
      <c r="T187" s="139">
        <f>S187*H187</f>
        <v>0</v>
      </c>
      <c r="AR187" s="140" t="s">
        <v>131</v>
      </c>
      <c r="AT187" s="140" t="s">
        <v>127</v>
      </c>
      <c r="AU187" s="140" t="s">
        <v>85</v>
      </c>
      <c r="AY187" s="16" t="s">
        <v>125</v>
      </c>
      <c r="BE187" s="141">
        <f>IF(N187="základní",J187,0)</f>
        <v>0</v>
      </c>
      <c r="BF187" s="141">
        <f>IF(N187="snížená",J187,0)</f>
        <v>0</v>
      </c>
      <c r="BG187" s="141">
        <f>IF(N187="zákl. přenesená",J187,0)</f>
        <v>0</v>
      </c>
      <c r="BH187" s="141">
        <f>IF(N187="sníž. přenesená",J187,0)</f>
        <v>0</v>
      </c>
      <c r="BI187" s="141">
        <f>IF(N187="nulová",J187,0)</f>
        <v>0</v>
      </c>
      <c r="BJ187" s="16" t="s">
        <v>81</v>
      </c>
      <c r="BK187" s="141">
        <f>ROUND(I187*H187,2)</f>
        <v>0</v>
      </c>
      <c r="BL187" s="16" t="s">
        <v>131</v>
      </c>
      <c r="BM187" s="140" t="s">
        <v>216</v>
      </c>
    </row>
    <row r="188" spans="2:65" s="1" customFormat="1" ht="19.5">
      <c r="B188" s="31"/>
      <c r="D188" s="142" t="s">
        <v>133</v>
      </c>
      <c r="F188" s="143" t="s">
        <v>217</v>
      </c>
      <c r="I188" s="144"/>
      <c r="L188" s="31"/>
      <c r="M188" s="145"/>
      <c r="T188" s="55"/>
      <c r="AT188" s="16" t="s">
        <v>133</v>
      </c>
      <c r="AU188" s="16" t="s">
        <v>85</v>
      </c>
    </row>
    <row r="189" spans="2:65" s="12" customFormat="1" ht="11.25">
      <c r="B189" s="146"/>
      <c r="D189" s="142" t="s">
        <v>135</v>
      </c>
      <c r="E189" s="147" t="s">
        <v>1</v>
      </c>
      <c r="F189" s="148" t="s">
        <v>218</v>
      </c>
      <c r="H189" s="149">
        <v>25.85</v>
      </c>
      <c r="I189" s="150"/>
      <c r="L189" s="146"/>
      <c r="M189" s="151"/>
      <c r="T189" s="152"/>
      <c r="AT189" s="147" t="s">
        <v>135</v>
      </c>
      <c r="AU189" s="147" t="s">
        <v>85</v>
      </c>
      <c r="AV189" s="12" t="s">
        <v>85</v>
      </c>
      <c r="AW189" s="12" t="s">
        <v>32</v>
      </c>
      <c r="AX189" s="12" t="s">
        <v>76</v>
      </c>
      <c r="AY189" s="147" t="s">
        <v>125</v>
      </c>
    </row>
    <row r="190" spans="2:65" s="12" customFormat="1" ht="11.25">
      <c r="B190" s="146"/>
      <c r="D190" s="142" t="s">
        <v>135</v>
      </c>
      <c r="E190" s="147" t="s">
        <v>1</v>
      </c>
      <c r="F190" s="148" t="s">
        <v>219</v>
      </c>
      <c r="H190" s="149">
        <v>17.5</v>
      </c>
      <c r="I190" s="150"/>
      <c r="L190" s="146"/>
      <c r="M190" s="151"/>
      <c r="T190" s="152"/>
      <c r="AT190" s="147" t="s">
        <v>135</v>
      </c>
      <c r="AU190" s="147" t="s">
        <v>85</v>
      </c>
      <c r="AV190" s="12" t="s">
        <v>85</v>
      </c>
      <c r="AW190" s="12" t="s">
        <v>32</v>
      </c>
      <c r="AX190" s="12" t="s">
        <v>76</v>
      </c>
      <c r="AY190" s="147" t="s">
        <v>125</v>
      </c>
    </row>
    <row r="191" spans="2:65" s="14" customFormat="1" ht="11.25">
      <c r="B191" s="159"/>
      <c r="D191" s="142" t="s">
        <v>135</v>
      </c>
      <c r="E191" s="160" t="s">
        <v>1</v>
      </c>
      <c r="F191" s="161" t="s">
        <v>144</v>
      </c>
      <c r="H191" s="162">
        <v>43.35</v>
      </c>
      <c r="I191" s="163"/>
      <c r="L191" s="159"/>
      <c r="M191" s="164"/>
      <c r="T191" s="165"/>
      <c r="AT191" s="160" t="s">
        <v>135</v>
      </c>
      <c r="AU191" s="160" t="s">
        <v>85</v>
      </c>
      <c r="AV191" s="14" t="s">
        <v>131</v>
      </c>
      <c r="AW191" s="14" t="s">
        <v>32</v>
      </c>
      <c r="AX191" s="14" t="s">
        <v>81</v>
      </c>
      <c r="AY191" s="160" t="s">
        <v>125</v>
      </c>
    </row>
    <row r="192" spans="2:65" s="1" customFormat="1" ht="24.2" customHeight="1">
      <c r="B192" s="31"/>
      <c r="C192" s="128" t="s">
        <v>220</v>
      </c>
      <c r="D192" s="128" t="s">
        <v>127</v>
      </c>
      <c r="E192" s="129" t="s">
        <v>221</v>
      </c>
      <c r="F192" s="130" t="s">
        <v>222</v>
      </c>
      <c r="G192" s="131" t="s">
        <v>130</v>
      </c>
      <c r="H192" s="132">
        <v>187.11</v>
      </c>
      <c r="I192" s="133"/>
      <c r="J192" s="134">
        <f>ROUND(I192*H192,2)</f>
        <v>0</v>
      </c>
      <c r="K192" s="135"/>
      <c r="L192" s="31"/>
      <c r="M192" s="136" t="s">
        <v>1</v>
      </c>
      <c r="N192" s="137" t="s">
        <v>41</v>
      </c>
      <c r="P192" s="138">
        <f>O192*H192</f>
        <v>0</v>
      </c>
      <c r="Q192" s="138">
        <v>0.46</v>
      </c>
      <c r="R192" s="138">
        <f>Q192*H192</f>
        <v>86.070600000000013</v>
      </c>
      <c r="S192" s="138">
        <v>0</v>
      </c>
      <c r="T192" s="139">
        <f>S192*H192</f>
        <v>0</v>
      </c>
      <c r="AR192" s="140" t="s">
        <v>131</v>
      </c>
      <c r="AT192" s="140" t="s">
        <v>127</v>
      </c>
      <c r="AU192" s="140" t="s">
        <v>85</v>
      </c>
      <c r="AY192" s="16" t="s">
        <v>125</v>
      </c>
      <c r="BE192" s="141">
        <f>IF(N192="základní",J192,0)</f>
        <v>0</v>
      </c>
      <c r="BF192" s="141">
        <f>IF(N192="snížená",J192,0)</f>
        <v>0</v>
      </c>
      <c r="BG192" s="141">
        <f>IF(N192="zákl. přenesená",J192,0)</f>
        <v>0</v>
      </c>
      <c r="BH192" s="141">
        <f>IF(N192="sníž. přenesená",J192,0)</f>
        <v>0</v>
      </c>
      <c r="BI192" s="141">
        <f>IF(N192="nulová",J192,0)</f>
        <v>0</v>
      </c>
      <c r="BJ192" s="16" t="s">
        <v>81</v>
      </c>
      <c r="BK192" s="141">
        <f>ROUND(I192*H192,2)</f>
        <v>0</v>
      </c>
      <c r="BL192" s="16" t="s">
        <v>131</v>
      </c>
      <c r="BM192" s="140" t="s">
        <v>223</v>
      </c>
    </row>
    <row r="193" spans="2:65" s="1" customFormat="1" ht="19.5">
      <c r="B193" s="31"/>
      <c r="D193" s="142" t="s">
        <v>133</v>
      </c>
      <c r="F193" s="143" t="s">
        <v>224</v>
      </c>
      <c r="I193" s="144"/>
      <c r="L193" s="31"/>
      <c r="M193" s="145"/>
      <c r="T193" s="55"/>
      <c r="AT193" s="16" t="s">
        <v>133</v>
      </c>
      <c r="AU193" s="16" t="s">
        <v>85</v>
      </c>
    </row>
    <row r="194" spans="2:65" s="12" customFormat="1" ht="11.25">
      <c r="B194" s="146"/>
      <c r="D194" s="142" t="s">
        <v>135</v>
      </c>
      <c r="E194" s="147" t="s">
        <v>1</v>
      </c>
      <c r="F194" s="148" t="s">
        <v>225</v>
      </c>
      <c r="H194" s="149">
        <v>176.55</v>
      </c>
      <c r="I194" s="150"/>
      <c r="L194" s="146"/>
      <c r="M194" s="151"/>
      <c r="T194" s="152"/>
      <c r="AT194" s="147" t="s">
        <v>135</v>
      </c>
      <c r="AU194" s="147" t="s">
        <v>85</v>
      </c>
      <c r="AV194" s="12" t="s">
        <v>85</v>
      </c>
      <c r="AW194" s="12" t="s">
        <v>32</v>
      </c>
      <c r="AX194" s="12" t="s">
        <v>76</v>
      </c>
      <c r="AY194" s="147" t="s">
        <v>125</v>
      </c>
    </row>
    <row r="195" spans="2:65" s="12" customFormat="1" ht="11.25">
      <c r="B195" s="146"/>
      <c r="D195" s="142" t="s">
        <v>135</v>
      </c>
      <c r="E195" s="147" t="s">
        <v>1</v>
      </c>
      <c r="F195" s="148" t="s">
        <v>226</v>
      </c>
      <c r="H195" s="149">
        <v>10.56</v>
      </c>
      <c r="I195" s="150"/>
      <c r="L195" s="146"/>
      <c r="M195" s="151"/>
      <c r="T195" s="152"/>
      <c r="AT195" s="147" t="s">
        <v>135</v>
      </c>
      <c r="AU195" s="147" t="s">
        <v>85</v>
      </c>
      <c r="AV195" s="12" t="s">
        <v>85</v>
      </c>
      <c r="AW195" s="12" t="s">
        <v>32</v>
      </c>
      <c r="AX195" s="12" t="s">
        <v>76</v>
      </c>
      <c r="AY195" s="147" t="s">
        <v>125</v>
      </c>
    </row>
    <row r="196" spans="2:65" s="14" customFormat="1" ht="11.25">
      <c r="B196" s="159"/>
      <c r="D196" s="142" t="s">
        <v>135</v>
      </c>
      <c r="E196" s="160" t="s">
        <v>1</v>
      </c>
      <c r="F196" s="161" t="s">
        <v>144</v>
      </c>
      <c r="H196" s="162">
        <v>187.11</v>
      </c>
      <c r="I196" s="163"/>
      <c r="L196" s="159"/>
      <c r="M196" s="164"/>
      <c r="T196" s="165"/>
      <c r="AT196" s="160" t="s">
        <v>135</v>
      </c>
      <c r="AU196" s="160" t="s">
        <v>85</v>
      </c>
      <c r="AV196" s="14" t="s">
        <v>131</v>
      </c>
      <c r="AW196" s="14" t="s">
        <v>32</v>
      </c>
      <c r="AX196" s="14" t="s">
        <v>81</v>
      </c>
      <c r="AY196" s="160" t="s">
        <v>125</v>
      </c>
    </row>
    <row r="197" spans="2:65" s="1" customFormat="1" ht="33" customHeight="1">
      <c r="B197" s="31"/>
      <c r="C197" s="128" t="s">
        <v>8</v>
      </c>
      <c r="D197" s="128" t="s">
        <v>127</v>
      </c>
      <c r="E197" s="129" t="s">
        <v>227</v>
      </c>
      <c r="F197" s="130" t="s">
        <v>228</v>
      </c>
      <c r="G197" s="131" t="s">
        <v>130</v>
      </c>
      <c r="H197" s="132">
        <v>160.5</v>
      </c>
      <c r="I197" s="133"/>
      <c r="J197" s="134">
        <f>ROUND(I197*H197,2)</f>
        <v>0</v>
      </c>
      <c r="K197" s="135"/>
      <c r="L197" s="31"/>
      <c r="M197" s="136" t="s">
        <v>1</v>
      </c>
      <c r="N197" s="137" t="s">
        <v>41</v>
      </c>
      <c r="P197" s="138">
        <f>O197*H197</f>
        <v>0</v>
      </c>
      <c r="Q197" s="138">
        <v>0.18462999999999999</v>
      </c>
      <c r="R197" s="138">
        <f>Q197*H197</f>
        <v>29.633114999999997</v>
      </c>
      <c r="S197" s="138">
        <v>0</v>
      </c>
      <c r="T197" s="139">
        <f>S197*H197</f>
        <v>0</v>
      </c>
      <c r="AR197" s="140" t="s">
        <v>131</v>
      </c>
      <c r="AT197" s="140" t="s">
        <v>127</v>
      </c>
      <c r="AU197" s="140" t="s">
        <v>85</v>
      </c>
      <c r="AY197" s="16" t="s">
        <v>125</v>
      </c>
      <c r="BE197" s="141">
        <f>IF(N197="základní",J197,0)</f>
        <v>0</v>
      </c>
      <c r="BF197" s="141">
        <f>IF(N197="snížená",J197,0)</f>
        <v>0</v>
      </c>
      <c r="BG197" s="141">
        <f>IF(N197="zákl. přenesená",J197,0)</f>
        <v>0</v>
      </c>
      <c r="BH197" s="141">
        <f>IF(N197="sníž. přenesená",J197,0)</f>
        <v>0</v>
      </c>
      <c r="BI197" s="141">
        <f>IF(N197="nulová",J197,0)</f>
        <v>0</v>
      </c>
      <c r="BJ197" s="16" t="s">
        <v>81</v>
      </c>
      <c r="BK197" s="141">
        <f>ROUND(I197*H197,2)</f>
        <v>0</v>
      </c>
      <c r="BL197" s="16" t="s">
        <v>131</v>
      </c>
      <c r="BM197" s="140" t="s">
        <v>229</v>
      </c>
    </row>
    <row r="198" spans="2:65" s="1" customFormat="1" ht="29.25">
      <c r="B198" s="31"/>
      <c r="D198" s="142" t="s">
        <v>133</v>
      </c>
      <c r="F198" s="143" t="s">
        <v>230</v>
      </c>
      <c r="I198" s="144"/>
      <c r="L198" s="31"/>
      <c r="M198" s="145"/>
      <c r="T198" s="55"/>
      <c r="AT198" s="16" t="s">
        <v>133</v>
      </c>
      <c r="AU198" s="16" t="s">
        <v>85</v>
      </c>
    </row>
    <row r="199" spans="2:65" s="12" customFormat="1" ht="11.25">
      <c r="B199" s="146"/>
      <c r="D199" s="142" t="s">
        <v>135</v>
      </c>
      <c r="E199" s="147" t="s">
        <v>1</v>
      </c>
      <c r="F199" s="148" t="s">
        <v>89</v>
      </c>
      <c r="H199" s="149">
        <v>160.5</v>
      </c>
      <c r="I199" s="150"/>
      <c r="L199" s="146"/>
      <c r="M199" s="151"/>
      <c r="T199" s="152"/>
      <c r="AT199" s="147" t="s">
        <v>135</v>
      </c>
      <c r="AU199" s="147" t="s">
        <v>85</v>
      </c>
      <c r="AV199" s="12" t="s">
        <v>85</v>
      </c>
      <c r="AW199" s="12" t="s">
        <v>32</v>
      </c>
      <c r="AX199" s="12" t="s">
        <v>81</v>
      </c>
      <c r="AY199" s="147" t="s">
        <v>125</v>
      </c>
    </row>
    <row r="200" spans="2:65" s="1" customFormat="1" ht="24.2" customHeight="1">
      <c r="B200" s="31"/>
      <c r="C200" s="128" t="s">
        <v>231</v>
      </c>
      <c r="D200" s="128" t="s">
        <v>127</v>
      </c>
      <c r="E200" s="129" t="s">
        <v>232</v>
      </c>
      <c r="F200" s="130" t="s">
        <v>233</v>
      </c>
      <c r="G200" s="131" t="s">
        <v>130</v>
      </c>
      <c r="H200" s="132">
        <v>23.5</v>
      </c>
      <c r="I200" s="133"/>
      <c r="J200" s="134">
        <f>ROUND(I200*H200,2)</f>
        <v>0</v>
      </c>
      <c r="K200" s="135"/>
      <c r="L200" s="31"/>
      <c r="M200" s="136" t="s">
        <v>1</v>
      </c>
      <c r="N200" s="137" t="s">
        <v>41</v>
      </c>
      <c r="P200" s="138">
        <f>O200*H200</f>
        <v>0</v>
      </c>
      <c r="Q200" s="138">
        <v>0.30651</v>
      </c>
      <c r="R200" s="138">
        <f>Q200*H200</f>
        <v>7.202985</v>
      </c>
      <c r="S200" s="138">
        <v>0</v>
      </c>
      <c r="T200" s="139">
        <f>S200*H200</f>
        <v>0</v>
      </c>
      <c r="AR200" s="140" t="s">
        <v>131</v>
      </c>
      <c r="AT200" s="140" t="s">
        <v>127</v>
      </c>
      <c r="AU200" s="140" t="s">
        <v>85</v>
      </c>
      <c r="AY200" s="16" t="s">
        <v>125</v>
      </c>
      <c r="BE200" s="141">
        <f>IF(N200="základní",J200,0)</f>
        <v>0</v>
      </c>
      <c r="BF200" s="141">
        <f>IF(N200="snížená",J200,0)</f>
        <v>0</v>
      </c>
      <c r="BG200" s="141">
        <f>IF(N200="zákl. přenesená",J200,0)</f>
        <v>0</v>
      </c>
      <c r="BH200" s="141">
        <f>IF(N200="sníž. přenesená",J200,0)</f>
        <v>0</v>
      </c>
      <c r="BI200" s="141">
        <f>IF(N200="nulová",J200,0)</f>
        <v>0</v>
      </c>
      <c r="BJ200" s="16" t="s">
        <v>81</v>
      </c>
      <c r="BK200" s="141">
        <f>ROUND(I200*H200,2)</f>
        <v>0</v>
      </c>
      <c r="BL200" s="16" t="s">
        <v>131</v>
      </c>
      <c r="BM200" s="140" t="s">
        <v>234</v>
      </c>
    </row>
    <row r="201" spans="2:65" s="1" customFormat="1" ht="29.25">
      <c r="B201" s="31"/>
      <c r="D201" s="142" t="s">
        <v>133</v>
      </c>
      <c r="F201" s="143" t="s">
        <v>235</v>
      </c>
      <c r="I201" s="144"/>
      <c r="L201" s="31"/>
      <c r="M201" s="145"/>
      <c r="T201" s="55"/>
      <c r="AT201" s="16" t="s">
        <v>133</v>
      </c>
      <c r="AU201" s="16" t="s">
        <v>85</v>
      </c>
    </row>
    <row r="202" spans="2:65" s="12" customFormat="1" ht="11.25">
      <c r="B202" s="146"/>
      <c r="D202" s="142" t="s">
        <v>135</v>
      </c>
      <c r="E202" s="147" t="s">
        <v>1</v>
      </c>
      <c r="F202" s="148" t="s">
        <v>205</v>
      </c>
      <c r="H202" s="149">
        <v>23.5</v>
      </c>
      <c r="I202" s="150"/>
      <c r="L202" s="146"/>
      <c r="M202" s="151"/>
      <c r="T202" s="152"/>
      <c r="AT202" s="147" t="s">
        <v>135</v>
      </c>
      <c r="AU202" s="147" t="s">
        <v>85</v>
      </c>
      <c r="AV202" s="12" t="s">
        <v>85</v>
      </c>
      <c r="AW202" s="12" t="s">
        <v>32</v>
      </c>
      <c r="AX202" s="12" t="s">
        <v>81</v>
      </c>
      <c r="AY202" s="147" t="s">
        <v>125</v>
      </c>
    </row>
    <row r="203" spans="2:65" s="1" customFormat="1" ht="24.2" customHeight="1">
      <c r="B203" s="31"/>
      <c r="C203" s="128" t="s">
        <v>236</v>
      </c>
      <c r="D203" s="128" t="s">
        <v>127</v>
      </c>
      <c r="E203" s="129" t="s">
        <v>237</v>
      </c>
      <c r="F203" s="130" t="s">
        <v>238</v>
      </c>
      <c r="G203" s="131" t="s">
        <v>130</v>
      </c>
      <c r="H203" s="132">
        <v>160.5</v>
      </c>
      <c r="I203" s="133"/>
      <c r="J203" s="134">
        <f>ROUND(I203*H203,2)</f>
        <v>0</v>
      </c>
      <c r="K203" s="135"/>
      <c r="L203" s="31"/>
      <c r="M203" s="136" t="s">
        <v>1</v>
      </c>
      <c r="N203" s="137" t="s">
        <v>41</v>
      </c>
      <c r="P203" s="138">
        <f>O203*H203</f>
        <v>0</v>
      </c>
      <c r="Q203" s="138">
        <v>0.38313999999999998</v>
      </c>
      <c r="R203" s="138">
        <f>Q203*H203</f>
        <v>61.493969999999997</v>
      </c>
      <c r="S203" s="138">
        <v>0</v>
      </c>
      <c r="T203" s="139">
        <f>S203*H203</f>
        <v>0</v>
      </c>
      <c r="AR203" s="140" t="s">
        <v>131</v>
      </c>
      <c r="AT203" s="140" t="s">
        <v>127</v>
      </c>
      <c r="AU203" s="140" t="s">
        <v>85</v>
      </c>
      <c r="AY203" s="16" t="s">
        <v>125</v>
      </c>
      <c r="BE203" s="141">
        <f>IF(N203="základní",J203,0)</f>
        <v>0</v>
      </c>
      <c r="BF203" s="141">
        <f>IF(N203="snížená",J203,0)</f>
        <v>0</v>
      </c>
      <c r="BG203" s="141">
        <f>IF(N203="zákl. přenesená",J203,0)</f>
        <v>0</v>
      </c>
      <c r="BH203" s="141">
        <f>IF(N203="sníž. přenesená",J203,0)</f>
        <v>0</v>
      </c>
      <c r="BI203" s="141">
        <f>IF(N203="nulová",J203,0)</f>
        <v>0</v>
      </c>
      <c r="BJ203" s="16" t="s">
        <v>81</v>
      </c>
      <c r="BK203" s="141">
        <f>ROUND(I203*H203,2)</f>
        <v>0</v>
      </c>
      <c r="BL203" s="16" t="s">
        <v>131</v>
      </c>
      <c r="BM203" s="140" t="s">
        <v>239</v>
      </c>
    </row>
    <row r="204" spans="2:65" s="1" customFormat="1" ht="29.25">
      <c r="B204" s="31"/>
      <c r="D204" s="142" t="s">
        <v>133</v>
      </c>
      <c r="F204" s="143" t="s">
        <v>240</v>
      </c>
      <c r="I204" s="144"/>
      <c r="L204" s="31"/>
      <c r="M204" s="145"/>
      <c r="T204" s="55"/>
      <c r="AT204" s="16" t="s">
        <v>133</v>
      </c>
      <c r="AU204" s="16" t="s">
        <v>85</v>
      </c>
    </row>
    <row r="205" spans="2:65" s="12" customFormat="1" ht="11.25">
      <c r="B205" s="146"/>
      <c r="D205" s="142" t="s">
        <v>135</v>
      </c>
      <c r="E205" s="147" t="s">
        <v>1</v>
      </c>
      <c r="F205" s="148" t="s">
        <v>89</v>
      </c>
      <c r="H205" s="149">
        <v>160.5</v>
      </c>
      <c r="I205" s="150"/>
      <c r="L205" s="146"/>
      <c r="M205" s="151"/>
      <c r="T205" s="152"/>
      <c r="AT205" s="147" t="s">
        <v>135</v>
      </c>
      <c r="AU205" s="147" t="s">
        <v>85</v>
      </c>
      <c r="AV205" s="12" t="s">
        <v>85</v>
      </c>
      <c r="AW205" s="12" t="s">
        <v>32</v>
      </c>
      <c r="AX205" s="12" t="s">
        <v>81</v>
      </c>
      <c r="AY205" s="147" t="s">
        <v>125</v>
      </c>
    </row>
    <row r="206" spans="2:65" s="1" customFormat="1" ht="24.2" customHeight="1">
      <c r="B206" s="31"/>
      <c r="C206" s="128" t="s">
        <v>241</v>
      </c>
      <c r="D206" s="128" t="s">
        <v>127</v>
      </c>
      <c r="E206" s="129" t="s">
        <v>242</v>
      </c>
      <c r="F206" s="130" t="s">
        <v>243</v>
      </c>
      <c r="G206" s="131" t="s">
        <v>130</v>
      </c>
      <c r="H206" s="132">
        <v>166</v>
      </c>
      <c r="I206" s="133"/>
      <c r="J206" s="134">
        <f>ROUND(I206*H206,2)</f>
        <v>0</v>
      </c>
      <c r="K206" s="135"/>
      <c r="L206" s="31"/>
      <c r="M206" s="136" t="s">
        <v>1</v>
      </c>
      <c r="N206" s="137" t="s">
        <v>41</v>
      </c>
      <c r="P206" s="138">
        <f>O206*H206</f>
        <v>0</v>
      </c>
      <c r="Q206" s="138">
        <v>7.1000000000000002E-4</v>
      </c>
      <c r="R206" s="138">
        <f>Q206*H206</f>
        <v>0.11786000000000001</v>
      </c>
      <c r="S206" s="138">
        <v>0</v>
      </c>
      <c r="T206" s="139">
        <f>S206*H206</f>
        <v>0</v>
      </c>
      <c r="AR206" s="140" t="s">
        <v>131</v>
      </c>
      <c r="AT206" s="140" t="s">
        <v>127</v>
      </c>
      <c r="AU206" s="140" t="s">
        <v>85</v>
      </c>
      <c r="AY206" s="16" t="s">
        <v>125</v>
      </c>
      <c r="BE206" s="141">
        <f>IF(N206="základní",J206,0)</f>
        <v>0</v>
      </c>
      <c r="BF206" s="141">
        <f>IF(N206="snížená",J206,0)</f>
        <v>0</v>
      </c>
      <c r="BG206" s="141">
        <f>IF(N206="zákl. přenesená",J206,0)</f>
        <v>0</v>
      </c>
      <c r="BH206" s="141">
        <f>IF(N206="sníž. přenesená",J206,0)</f>
        <v>0</v>
      </c>
      <c r="BI206" s="141">
        <f>IF(N206="nulová",J206,0)</f>
        <v>0</v>
      </c>
      <c r="BJ206" s="16" t="s">
        <v>81</v>
      </c>
      <c r="BK206" s="141">
        <f>ROUND(I206*H206,2)</f>
        <v>0</v>
      </c>
      <c r="BL206" s="16" t="s">
        <v>131</v>
      </c>
      <c r="BM206" s="140" t="s">
        <v>244</v>
      </c>
    </row>
    <row r="207" spans="2:65" s="1" customFormat="1" ht="19.5">
      <c r="B207" s="31"/>
      <c r="D207" s="142" t="s">
        <v>133</v>
      </c>
      <c r="F207" s="143" t="s">
        <v>245</v>
      </c>
      <c r="I207" s="144"/>
      <c r="L207" s="31"/>
      <c r="M207" s="145"/>
      <c r="T207" s="55"/>
      <c r="AT207" s="16" t="s">
        <v>133</v>
      </c>
      <c r="AU207" s="16" t="s">
        <v>85</v>
      </c>
    </row>
    <row r="208" spans="2:65" s="12" customFormat="1" ht="11.25">
      <c r="B208" s="146"/>
      <c r="D208" s="142" t="s">
        <v>135</v>
      </c>
      <c r="E208" s="147" t="s">
        <v>1</v>
      </c>
      <c r="F208" s="148" t="s">
        <v>89</v>
      </c>
      <c r="H208" s="149">
        <v>160.5</v>
      </c>
      <c r="I208" s="150"/>
      <c r="L208" s="146"/>
      <c r="M208" s="151"/>
      <c r="T208" s="152"/>
      <c r="AT208" s="147" t="s">
        <v>135</v>
      </c>
      <c r="AU208" s="147" t="s">
        <v>85</v>
      </c>
      <c r="AV208" s="12" t="s">
        <v>85</v>
      </c>
      <c r="AW208" s="12" t="s">
        <v>32</v>
      </c>
      <c r="AX208" s="12" t="s">
        <v>76</v>
      </c>
      <c r="AY208" s="147" t="s">
        <v>125</v>
      </c>
    </row>
    <row r="209" spans="2:65" s="12" customFormat="1" ht="11.25">
      <c r="B209" s="146"/>
      <c r="D209" s="142" t="s">
        <v>135</v>
      </c>
      <c r="E209" s="147" t="s">
        <v>1</v>
      </c>
      <c r="F209" s="148" t="s">
        <v>246</v>
      </c>
      <c r="H209" s="149">
        <v>5.5</v>
      </c>
      <c r="I209" s="150"/>
      <c r="L209" s="146"/>
      <c r="M209" s="151"/>
      <c r="T209" s="152"/>
      <c r="AT209" s="147" t="s">
        <v>135</v>
      </c>
      <c r="AU209" s="147" t="s">
        <v>85</v>
      </c>
      <c r="AV209" s="12" t="s">
        <v>85</v>
      </c>
      <c r="AW209" s="12" t="s">
        <v>32</v>
      </c>
      <c r="AX209" s="12" t="s">
        <v>76</v>
      </c>
      <c r="AY209" s="147" t="s">
        <v>125</v>
      </c>
    </row>
    <row r="210" spans="2:65" s="14" customFormat="1" ht="11.25">
      <c r="B210" s="159"/>
      <c r="D210" s="142" t="s">
        <v>135</v>
      </c>
      <c r="E210" s="160" t="s">
        <v>1</v>
      </c>
      <c r="F210" s="161" t="s">
        <v>144</v>
      </c>
      <c r="H210" s="162">
        <v>166</v>
      </c>
      <c r="I210" s="163"/>
      <c r="L210" s="159"/>
      <c r="M210" s="164"/>
      <c r="T210" s="165"/>
      <c r="AT210" s="160" t="s">
        <v>135</v>
      </c>
      <c r="AU210" s="160" t="s">
        <v>85</v>
      </c>
      <c r="AV210" s="14" t="s">
        <v>131</v>
      </c>
      <c r="AW210" s="14" t="s">
        <v>32</v>
      </c>
      <c r="AX210" s="14" t="s">
        <v>81</v>
      </c>
      <c r="AY210" s="160" t="s">
        <v>125</v>
      </c>
    </row>
    <row r="211" spans="2:65" s="1" customFormat="1" ht="33" customHeight="1">
      <c r="B211" s="31"/>
      <c r="C211" s="128" t="s">
        <v>247</v>
      </c>
      <c r="D211" s="128" t="s">
        <v>127</v>
      </c>
      <c r="E211" s="129" t="s">
        <v>248</v>
      </c>
      <c r="F211" s="130" t="s">
        <v>249</v>
      </c>
      <c r="G211" s="131" t="s">
        <v>130</v>
      </c>
      <c r="H211" s="132">
        <v>166</v>
      </c>
      <c r="I211" s="133"/>
      <c r="J211" s="134">
        <f>ROUND(I211*H211,2)</f>
        <v>0</v>
      </c>
      <c r="K211" s="135"/>
      <c r="L211" s="31"/>
      <c r="M211" s="136" t="s">
        <v>1</v>
      </c>
      <c r="N211" s="137" t="s">
        <v>41</v>
      </c>
      <c r="P211" s="138">
        <f>O211*H211</f>
        <v>0</v>
      </c>
      <c r="Q211" s="138">
        <v>0.12966</v>
      </c>
      <c r="R211" s="138">
        <f>Q211*H211</f>
        <v>21.52356</v>
      </c>
      <c r="S211" s="138">
        <v>0</v>
      </c>
      <c r="T211" s="139">
        <f>S211*H211</f>
        <v>0</v>
      </c>
      <c r="AR211" s="140" t="s">
        <v>131</v>
      </c>
      <c r="AT211" s="140" t="s">
        <v>127</v>
      </c>
      <c r="AU211" s="140" t="s">
        <v>85</v>
      </c>
      <c r="AY211" s="16" t="s">
        <v>125</v>
      </c>
      <c r="BE211" s="141">
        <f>IF(N211="základní",J211,0)</f>
        <v>0</v>
      </c>
      <c r="BF211" s="141">
        <f>IF(N211="snížená",J211,0)</f>
        <v>0</v>
      </c>
      <c r="BG211" s="141">
        <f>IF(N211="zákl. přenesená",J211,0)</f>
        <v>0</v>
      </c>
      <c r="BH211" s="141">
        <f>IF(N211="sníž. přenesená",J211,0)</f>
        <v>0</v>
      </c>
      <c r="BI211" s="141">
        <f>IF(N211="nulová",J211,0)</f>
        <v>0</v>
      </c>
      <c r="BJ211" s="16" t="s">
        <v>81</v>
      </c>
      <c r="BK211" s="141">
        <f>ROUND(I211*H211,2)</f>
        <v>0</v>
      </c>
      <c r="BL211" s="16" t="s">
        <v>131</v>
      </c>
      <c r="BM211" s="140" t="s">
        <v>250</v>
      </c>
    </row>
    <row r="212" spans="2:65" s="1" customFormat="1" ht="29.25">
      <c r="B212" s="31"/>
      <c r="D212" s="142" t="s">
        <v>133</v>
      </c>
      <c r="F212" s="143" t="s">
        <v>251</v>
      </c>
      <c r="I212" s="144"/>
      <c r="L212" s="31"/>
      <c r="M212" s="145"/>
      <c r="T212" s="55"/>
      <c r="AT212" s="16" t="s">
        <v>133</v>
      </c>
      <c r="AU212" s="16" t="s">
        <v>85</v>
      </c>
    </row>
    <row r="213" spans="2:65" s="12" customFormat="1" ht="11.25">
      <c r="B213" s="146"/>
      <c r="D213" s="142" t="s">
        <v>135</v>
      </c>
      <c r="E213" s="147" t="s">
        <v>89</v>
      </c>
      <c r="F213" s="148" t="s">
        <v>252</v>
      </c>
      <c r="H213" s="149">
        <v>160.5</v>
      </c>
      <c r="I213" s="150"/>
      <c r="L213" s="146"/>
      <c r="M213" s="151"/>
      <c r="T213" s="152"/>
      <c r="AT213" s="147" t="s">
        <v>135</v>
      </c>
      <c r="AU213" s="147" t="s">
        <v>85</v>
      </c>
      <c r="AV213" s="12" t="s">
        <v>85</v>
      </c>
      <c r="AW213" s="12" t="s">
        <v>32</v>
      </c>
      <c r="AX213" s="12" t="s">
        <v>76</v>
      </c>
      <c r="AY213" s="147" t="s">
        <v>125</v>
      </c>
    </row>
    <row r="214" spans="2:65" s="12" customFormat="1" ht="11.25">
      <c r="B214" s="146"/>
      <c r="D214" s="142" t="s">
        <v>135</v>
      </c>
      <c r="E214" s="147" t="s">
        <v>1</v>
      </c>
      <c r="F214" s="148" t="s">
        <v>246</v>
      </c>
      <c r="H214" s="149">
        <v>5.5</v>
      </c>
      <c r="I214" s="150"/>
      <c r="L214" s="146"/>
      <c r="M214" s="151"/>
      <c r="T214" s="152"/>
      <c r="AT214" s="147" t="s">
        <v>135</v>
      </c>
      <c r="AU214" s="147" t="s">
        <v>85</v>
      </c>
      <c r="AV214" s="12" t="s">
        <v>85</v>
      </c>
      <c r="AW214" s="12" t="s">
        <v>32</v>
      </c>
      <c r="AX214" s="12" t="s">
        <v>76</v>
      </c>
      <c r="AY214" s="147" t="s">
        <v>125</v>
      </c>
    </row>
    <row r="215" spans="2:65" s="14" customFormat="1" ht="11.25">
      <c r="B215" s="159"/>
      <c r="D215" s="142" t="s">
        <v>135</v>
      </c>
      <c r="E215" s="160" t="s">
        <v>1</v>
      </c>
      <c r="F215" s="161" t="s">
        <v>144</v>
      </c>
      <c r="H215" s="162">
        <v>166</v>
      </c>
      <c r="I215" s="163"/>
      <c r="L215" s="159"/>
      <c r="M215" s="164"/>
      <c r="T215" s="165"/>
      <c r="AT215" s="160" t="s">
        <v>135</v>
      </c>
      <c r="AU215" s="160" t="s">
        <v>85</v>
      </c>
      <c r="AV215" s="14" t="s">
        <v>131</v>
      </c>
      <c r="AW215" s="14" t="s">
        <v>32</v>
      </c>
      <c r="AX215" s="14" t="s">
        <v>81</v>
      </c>
      <c r="AY215" s="160" t="s">
        <v>125</v>
      </c>
    </row>
    <row r="216" spans="2:65" s="1" customFormat="1" ht="21.75" customHeight="1">
      <c r="B216" s="31"/>
      <c r="C216" s="128" t="s">
        <v>253</v>
      </c>
      <c r="D216" s="128" t="s">
        <v>127</v>
      </c>
      <c r="E216" s="129" t="s">
        <v>254</v>
      </c>
      <c r="F216" s="130" t="s">
        <v>255</v>
      </c>
      <c r="G216" s="131" t="s">
        <v>130</v>
      </c>
      <c r="H216" s="132">
        <v>17.5</v>
      </c>
      <c r="I216" s="133"/>
      <c r="J216" s="134">
        <f>ROUND(I216*H216,2)</f>
        <v>0</v>
      </c>
      <c r="K216" s="135"/>
      <c r="L216" s="31"/>
      <c r="M216" s="136" t="s">
        <v>1</v>
      </c>
      <c r="N216" s="137" t="s">
        <v>41</v>
      </c>
      <c r="P216" s="138">
        <f>O216*H216</f>
        <v>0</v>
      </c>
      <c r="Q216" s="138">
        <v>0.37373000000000001</v>
      </c>
      <c r="R216" s="138">
        <f>Q216*H216</f>
        <v>6.5402750000000003</v>
      </c>
      <c r="S216" s="138">
        <v>0</v>
      </c>
      <c r="T216" s="139">
        <f>S216*H216</f>
        <v>0</v>
      </c>
      <c r="AR216" s="140" t="s">
        <v>131</v>
      </c>
      <c r="AT216" s="140" t="s">
        <v>127</v>
      </c>
      <c r="AU216" s="140" t="s">
        <v>85</v>
      </c>
      <c r="AY216" s="16" t="s">
        <v>125</v>
      </c>
      <c r="BE216" s="141">
        <f>IF(N216="základní",J216,0)</f>
        <v>0</v>
      </c>
      <c r="BF216" s="141">
        <f>IF(N216="snížená",J216,0)</f>
        <v>0</v>
      </c>
      <c r="BG216" s="141">
        <f>IF(N216="zákl. přenesená",J216,0)</f>
        <v>0</v>
      </c>
      <c r="BH216" s="141">
        <f>IF(N216="sníž. přenesená",J216,0)</f>
        <v>0</v>
      </c>
      <c r="BI216" s="141">
        <f>IF(N216="nulová",J216,0)</f>
        <v>0</v>
      </c>
      <c r="BJ216" s="16" t="s">
        <v>81</v>
      </c>
      <c r="BK216" s="141">
        <f>ROUND(I216*H216,2)</f>
        <v>0</v>
      </c>
      <c r="BL216" s="16" t="s">
        <v>131</v>
      </c>
      <c r="BM216" s="140" t="s">
        <v>256</v>
      </c>
    </row>
    <row r="217" spans="2:65" s="1" customFormat="1" ht="19.5">
      <c r="B217" s="31"/>
      <c r="D217" s="142" t="s">
        <v>133</v>
      </c>
      <c r="F217" s="143" t="s">
        <v>257</v>
      </c>
      <c r="I217" s="144"/>
      <c r="L217" s="31"/>
      <c r="M217" s="145"/>
      <c r="T217" s="55"/>
      <c r="AT217" s="16" t="s">
        <v>133</v>
      </c>
      <c r="AU217" s="16" t="s">
        <v>85</v>
      </c>
    </row>
    <row r="218" spans="2:65" s="12" customFormat="1" ht="11.25">
      <c r="B218" s="146"/>
      <c r="D218" s="142" t="s">
        <v>135</v>
      </c>
      <c r="E218" s="147" t="s">
        <v>1</v>
      </c>
      <c r="F218" s="148" t="s">
        <v>258</v>
      </c>
      <c r="H218" s="149">
        <v>17.5</v>
      </c>
      <c r="I218" s="150"/>
      <c r="L218" s="146"/>
      <c r="M218" s="151"/>
      <c r="T218" s="152"/>
      <c r="AT218" s="147" t="s">
        <v>135</v>
      </c>
      <c r="AU218" s="147" t="s">
        <v>85</v>
      </c>
      <c r="AV218" s="12" t="s">
        <v>85</v>
      </c>
      <c r="AW218" s="12" t="s">
        <v>32</v>
      </c>
      <c r="AX218" s="12" t="s">
        <v>81</v>
      </c>
      <c r="AY218" s="147" t="s">
        <v>125</v>
      </c>
    </row>
    <row r="219" spans="2:65" s="1" customFormat="1" ht="24.2" customHeight="1">
      <c r="B219" s="31"/>
      <c r="C219" s="128" t="s">
        <v>7</v>
      </c>
      <c r="D219" s="128" t="s">
        <v>127</v>
      </c>
      <c r="E219" s="129" t="s">
        <v>259</v>
      </c>
      <c r="F219" s="130" t="s">
        <v>260</v>
      </c>
      <c r="G219" s="131" t="s">
        <v>130</v>
      </c>
      <c r="H219" s="132">
        <v>9.6</v>
      </c>
      <c r="I219" s="133"/>
      <c r="J219" s="134">
        <f>ROUND(I219*H219,2)</f>
        <v>0</v>
      </c>
      <c r="K219" s="135"/>
      <c r="L219" s="31"/>
      <c r="M219" s="136" t="s">
        <v>1</v>
      </c>
      <c r="N219" s="137" t="s">
        <v>41</v>
      </c>
      <c r="P219" s="138">
        <f>O219*H219</f>
        <v>0</v>
      </c>
      <c r="Q219" s="138">
        <v>8.9219999999999994E-2</v>
      </c>
      <c r="R219" s="138">
        <f>Q219*H219</f>
        <v>0.85651199999999994</v>
      </c>
      <c r="S219" s="138">
        <v>0</v>
      </c>
      <c r="T219" s="139">
        <f>S219*H219</f>
        <v>0</v>
      </c>
      <c r="AR219" s="140" t="s">
        <v>131</v>
      </c>
      <c r="AT219" s="140" t="s">
        <v>127</v>
      </c>
      <c r="AU219" s="140" t="s">
        <v>85</v>
      </c>
      <c r="AY219" s="16" t="s">
        <v>125</v>
      </c>
      <c r="BE219" s="141">
        <f>IF(N219="základní",J219,0)</f>
        <v>0</v>
      </c>
      <c r="BF219" s="141">
        <f>IF(N219="snížená",J219,0)</f>
        <v>0</v>
      </c>
      <c r="BG219" s="141">
        <f>IF(N219="zákl. přenesená",J219,0)</f>
        <v>0</v>
      </c>
      <c r="BH219" s="141">
        <f>IF(N219="sníž. přenesená",J219,0)</f>
        <v>0</v>
      </c>
      <c r="BI219" s="141">
        <f>IF(N219="nulová",J219,0)</f>
        <v>0</v>
      </c>
      <c r="BJ219" s="16" t="s">
        <v>81</v>
      </c>
      <c r="BK219" s="141">
        <f>ROUND(I219*H219,2)</f>
        <v>0</v>
      </c>
      <c r="BL219" s="16" t="s">
        <v>131</v>
      </c>
      <c r="BM219" s="140" t="s">
        <v>261</v>
      </c>
    </row>
    <row r="220" spans="2:65" s="1" customFormat="1" ht="48.75">
      <c r="B220" s="31"/>
      <c r="D220" s="142" t="s">
        <v>133</v>
      </c>
      <c r="F220" s="143" t="s">
        <v>262</v>
      </c>
      <c r="I220" s="144"/>
      <c r="L220" s="31"/>
      <c r="M220" s="145"/>
      <c r="T220" s="55"/>
      <c r="AT220" s="16" t="s">
        <v>133</v>
      </c>
      <c r="AU220" s="16" t="s">
        <v>85</v>
      </c>
    </row>
    <row r="221" spans="2:65" s="12" customFormat="1" ht="11.25">
      <c r="B221" s="146"/>
      <c r="D221" s="142" t="s">
        <v>135</v>
      </c>
      <c r="E221" s="147" t="s">
        <v>1</v>
      </c>
      <c r="F221" s="148" t="s">
        <v>204</v>
      </c>
      <c r="H221" s="149">
        <v>9.6</v>
      </c>
      <c r="I221" s="150"/>
      <c r="L221" s="146"/>
      <c r="M221" s="151"/>
      <c r="T221" s="152"/>
      <c r="AT221" s="147" t="s">
        <v>135</v>
      </c>
      <c r="AU221" s="147" t="s">
        <v>85</v>
      </c>
      <c r="AV221" s="12" t="s">
        <v>85</v>
      </c>
      <c r="AW221" s="12" t="s">
        <v>32</v>
      </c>
      <c r="AX221" s="12" t="s">
        <v>81</v>
      </c>
      <c r="AY221" s="147" t="s">
        <v>125</v>
      </c>
    </row>
    <row r="222" spans="2:65" s="1" customFormat="1" ht="21.75" customHeight="1">
      <c r="B222" s="31"/>
      <c r="C222" s="166" t="s">
        <v>263</v>
      </c>
      <c r="D222" s="166" t="s">
        <v>193</v>
      </c>
      <c r="E222" s="167" t="s">
        <v>264</v>
      </c>
      <c r="F222" s="168" t="s">
        <v>265</v>
      </c>
      <c r="G222" s="169" t="s">
        <v>130</v>
      </c>
      <c r="H222" s="170">
        <v>9.8879999999999999</v>
      </c>
      <c r="I222" s="171"/>
      <c r="J222" s="172">
        <f>ROUND(I222*H222,2)</f>
        <v>0</v>
      </c>
      <c r="K222" s="173"/>
      <c r="L222" s="174"/>
      <c r="M222" s="175" t="s">
        <v>1</v>
      </c>
      <c r="N222" s="176" t="s">
        <v>41</v>
      </c>
      <c r="P222" s="138">
        <f>O222*H222</f>
        <v>0</v>
      </c>
      <c r="Q222" s="138">
        <v>0.13100000000000001</v>
      </c>
      <c r="R222" s="138">
        <f>Q222*H222</f>
        <v>1.295328</v>
      </c>
      <c r="S222" s="138">
        <v>0</v>
      </c>
      <c r="T222" s="139">
        <f>S222*H222</f>
        <v>0</v>
      </c>
      <c r="AR222" s="140" t="s">
        <v>180</v>
      </c>
      <c r="AT222" s="140" t="s">
        <v>193</v>
      </c>
      <c r="AU222" s="140" t="s">
        <v>85</v>
      </c>
      <c r="AY222" s="16" t="s">
        <v>125</v>
      </c>
      <c r="BE222" s="141">
        <f>IF(N222="základní",J222,0)</f>
        <v>0</v>
      </c>
      <c r="BF222" s="141">
        <f>IF(N222="snížená",J222,0)</f>
        <v>0</v>
      </c>
      <c r="BG222" s="141">
        <f>IF(N222="zákl. přenesená",J222,0)</f>
        <v>0</v>
      </c>
      <c r="BH222" s="141">
        <f>IF(N222="sníž. přenesená",J222,0)</f>
        <v>0</v>
      </c>
      <c r="BI222" s="141">
        <f>IF(N222="nulová",J222,0)</f>
        <v>0</v>
      </c>
      <c r="BJ222" s="16" t="s">
        <v>81</v>
      </c>
      <c r="BK222" s="141">
        <f>ROUND(I222*H222,2)</f>
        <v>0</v>
      </c>
      <c r="BL222" s="16" t="s">
        <v>131</v>
      </c>
      <c r="BM222" s="140" t="s">
        <v>266</v>
      </c>
    </row>
    <row r="223" spans="2:65" s="1" customFormat="1" ht="11.25">
      <c r="B223" s="31"/>
      <c r="D223" s="142" t="s">
        <v>133</v>
      </c>
      <c r="F223" s="143" t="s">
        <v>265</v>
      </c>
      <c r="I223" s="144"/>
      <c r="L223" s="31"/>
      <c r="M223" s="145"/>
      <c r="T223" s="55"/>
      <c r="AT223" s="16" t="s">
        <v>133</v>
      </c>
      <c r="AU223" s="16" t="s">
        <v>85</v>
      </c>
    </row>
    <row r="224" spans="2:65" s="12" customFormat="1" ht="11.25">
      <c r="B224" s="146"/>
      <c r="D224" s="142" t="s">
        <v>135</v>
      </c>
      <c r="F224" s="148" t="s">
        <v>267</v>
      </c>
      <c r="H224" s="149">
        <v>9.8879999999999999</v>
      </c>
      <c r="I224" s="150"/>
      <c r="L224" s="146"/>
      <c r="M224" s="151"/>
      <c r="T224" s="152"/>
      <c r="AT224" s="147" t="s">
        <v>135</v>
      </c>
      <c r="AU224" s="147" t="s">
        <v>85</v>
      </c>
      <c r="AV224" s="12" t="s">
        <v>85</v>
      </c>
      <c r="AW224" s="12" t="s">
        <v>4</v>
      </c>
      <c r="AX224" s="12" t="s">
        <v>81</v>
      </c>
      <c r="AY224" s="147" t="s">
        <v>125</v>
      </c>
    </row>
    <row r="225" spans="2:65" s="1" customFormat="1" ht="24.2" customHeight="1">
      <c r="B225" s="31"/>
      <c r="C225" s="128" t="s">
        <v>268</v>
      </c>
      <c r="D225" s="128" t="s">
        <v>127</v>
      </c>
      <c r="E225" s="129" t="s">
        <v>269</v>
      </c>
      <c r="F225" s="130" t="s">
        <v>270</v>
      </c>
      <c r="G225" s="131" t="s">
        <v>130</v>
      </c>
      <c r="H225" s="132">
        <v>23.5</v>
      </c>
      <c r="I225" s="133"/>
      <c r="J225" s="134">
        <f>ROUND(I225*H225,2)</f>
        <v>0</v>
      </c>
      <c r="K225" s="135"/>
      <c r="L225" s="31"/>
      <c r="M225" s="136" t="s">
        <v>1</v>
      </c>
      <c r="N225" s="137" t="s">
        <v>41</v>
      </c>
      <c r="P225" s="138">
        <f>O225*H225</f>
        <v>0</v>
      </c>
      <c r="Q225" s="138">
        <v>0.11162</v>
      </c>
      <c r="R225" s="138">
        <f>Q225*H225</f>
        <v>2.6230699999999998</v>
      </c>
      <c r="S225" s="138">
        <v>0</v>
      </c>
      <c r="T225" s="139">
        <f>S225*H225</f>
        <v>0</v>
      </c>
      <c r="AR225" s="140" t="s">
        <v>131</v>
      </c>
      <c r="AT225" s="140" t="s">
        <v>127</v>
      </c>
      <c r="AU225" s="140" t="s">
        <v>85</v>
      </c>
      <c r="AY225" s="16" t="s">
        <v>125</v>
      </c>
      <c r="BE225" s="141">
        <f>IF(N225="základní",J225,0)</f>
        <v>0</v>
      </c>
      <c r="BF225" s="141">
        <f>IF(N225="snížená",J225,0)</f>
        <v>0</v>
      </c>
      <c r="BG225" s="141">
        <f>IF(N225="zákl. přenesená",J225,0)</f>
        <v>0</v>
      </c>
      <c r="BH225" s="141">
        <f>IF(N225="sníž. přenesená",J225,0)</f>
        <v>0</v>
      </c>
      <c r="BI225" s="141">
        <f>IF(N225="nulová",J225,0)</f>
        <v>0</v>
      </c>
      <c r="BJ225" s="16" t="s">
        <v>81</v>
      </c>
      <c r="BK225" s="141">
        <f>ROUND(I225*H225,2)</f>
        <v>0</v>
      </c>
      <c r="BL225" s="16" t="s">
        <v>131</v>
      </c>
      <c r="BM225" s="140" t="s">
        <v>271</v>
      </c>
    </row>
    <row r="226" spans="2:65" s="1" customFormat="1" ht="48.75">
      <c r="B226" s="31"/>
      <c r="D226" s="142" t="s">
        <v>133</v>
      </c>
      <c r="F226" s="143" t="s">
        <v>272</v>
      </c>
      <c r="I226" s="144"/>
      <c r="L226" s="31"/>
      <c r="M226" s="145"/>
      <c r="T226" s="55"/>
      <c r="AT226" s="16" t="s">
        <v>133</v>
      </c>
      <c r="AU226" s="16" t="s">
        <v>85</v>
      </c>
    </row>
    <row r="227" spans="2:65" s="12" customFormat="1" ht="11.25">
      <c r="B227" s="146"/>
      <c r="D227" s="142" t="s">
        <v>135</v>
      </c>
      <c r="E227" s="147" t="s">
        <v>1</v>
      </c>
      <c r="F227" s="148" t="s">
        <v>205</v>
      </c>
      <c r="H227" s="149">
        <v>23.5</v>
      </c>
      <c r="I227" s="150"/>
      <c r="L227" s="146"/>
      <c r="M227" s="151"/>
      <c r="T227" s="152"/>
      <c r="AT227" s="147" t="s">
        <v>135</v>
      </c>
      <c r="AU227" s="147" t="s">
        <v>85</v>
      </c>
      <c r="AV227" s="12" t="s">
        <v>85</v>
      </c>
      <c r="AW227" s="12" t="s">
        <v>32</v>
      </c>
      <c r="AX227" s="12" t="s">
        <v>81</v>
      </c>
      <c r="AY227" s="147" t="s">
        <v>125</v>
      </c>
    </row>
    <row r="228" spans="2:65" s="1" customFormat="1" ht="21.75" customHeight="1">
      <c r="B228" s="31"/>
      <c r="C228" s="166" t="s">
        <v>273</v>
      </c>
      <c r="D228" s="166" t="s">
        <v>193</v>
      </c>
      <c r="E228" s="167" t="s">
        <v>274</v>
      </c>
      <c r="F228" s="168" t="s">
        <v>275</v>
      </c>
      <c r="G228" s="169" t="s">
        <v>130</v>
      </c>
      <c r="H228" s="170">
        <v>24.204999999999998</v>
      </c>
      <c r="I228" s="171"/>
      <c r="J228" s="172">
        <f>ROUND(I228*H228,2)</f>
        <v>0</v>
      </c>
      <c r="K228" s="173"/>
      <c r="L228" s="174"/>
      <c r="M228" s="175" t="s">
        <v>1</v>
      </c>
      <c r="N228" s="176" t="s">
        <v>41</v>
      </c>
      <c r="P228" s="138">
        <f>O228*H228</f>
        <v>0</v>
      </c>
      <c r="Q228" s="138">
        <v>0.17599999999999999</v>
      </c>
      <c r="R228" s="138">
        <f>Q228*H228</f>
        <v>4.2600799999999994</v>
      </c>
      <c r="S228" s="138">
        <v>0</v>
      </c>
      <c r="T228" s="139">
        <f>S228*H228</f>
        <v>0</v>
      </c>
      <c r="AR228" s="140" t="s">
        <v>180</v>
      </c>
      <c r="AT228" s="140" t="s">
        <v>193</v>
      </c>
      <c r="AU228" s="140" t="s">
        <v>85</v>
      </c>
      <c r="AY228" s="16" t="s">
        <v>125</v>
      </c>
      <c r="BE228" s="141">
        <f>IF(N228="základní",J228,0)</f>
        <v>0</v>
      </c>
      <c r="BF228" s="141">
        <f>IF(N228="snížená",J228,0)</f>
        <v>0</v>
      </c>
      <c r="BG228" s="141">
        <f>IF(N228="zákl. přenesená",J228,0)</f>
        <v>0</v>
      </c>
      <c r="BH228" s="141">
        <f>IF(N228="sníž. přenesená",J228,0)</f>
        <v>0</v>
      </c>
      <c r="BI228" s="141">
        <f>IF(N228="nulová",J228,0)</f>
        <v>0</v>
      </c>
      <c r="BJ228" s="16" t="s">
        <v>81</v>
      </c>
      <c r="BK228" s="141">
        <f>ROUND(I228*H228,2)</f>
        <v>0</v>
      </c>
      <c r="BL228" s="16" t="s">
        <v>131</v>
      </c>
      <c r="BM228" s="140" t="s">
        <v>276</v>
      </c>
    </row>
    <row r="229" spans="2:65" s="1" customFormat="1" ht="11.25">
      <c r="B229" s="31"/>
      <c r="D229" s="142" t="s">
        <v>133</v>
      </c>
      <c r="F229" s="143" t="s">
        <v>275</v>
      </c>
      <c r="I229" s="144"/>
      <c r="L229" s="31"/>
      <c r="M229" s="145"/>
      <c r="T229" s="55"/>
      <c r="AT229" s="16" t="s">
        <v>133</v>
      </c>
      <c r="AU229" s="16" t="s">
        <v>85</v>
      </c>
    </row>
    <row r="230" spans="2:65" s="12" customFormat="1" ht="11.25">
      <c r="B230" s="146"/>
      <c r="D230" s="142" t="s">
        <v>135</v>
      </c>
      <c r="F230" s="148" t="s">
        <v>277</v>
      </c>
      <c r="H230" s="149">
        <v>24.204999999999998</v>
      </c>
      <c r="I230" s="150"/>
      <c r="L230" s="146"/>
      <c r="M230" s="151"/>
      <c r="T230" s="152"/>
      <c r="AT230" s="147" t="s">
        <v>135</v>
      </c>
      <c r="AU230" s="147" t="s">
        <v>85</v>
      </c>
      <c r="AV230" s="12" t="s">
        <v>85</v>
      </c>
      <c r="AW230" s="12" t="s">
        <v>4</v>
      </c>
      <c r="AX230" s="12" t="s">
        <v>81</v>
      </c>
      <c r="AY230" s="147" t="s">
        <v>125</v>
      </c>
    </row>
    <row r="231" spans="2:65" s="1" customFormat="1" ht="21.75" customHeight="1">
      <c r="B231" s="31"/>
      <c r="C231" s="128" t="s">
        <v>278</v>
      </c>
      <c r="D231" s="128" t="s">
        <v>127</v>
      </c>
      <c r="E231" s="129" t="s">
        <v>279</v>
      </c>
      <c r="F231" s="130" t="s">
        <v>280</v>
      </c>
      <c r="G231" s="131" t="s">
        <v>281</v>
      </c>
      <c r="H231" s="132">
        <v>5.5</v>
      </c>
      <c r="I231" s="133"/>
      <c r="J231" s="134">
        <f>ROUND(I231*H231,2)</f>
        <v>0</v>
      </c>
      <c r="K231" s="135"/>
      <c r="L231" s="31"/>
      <c r="M231" s="136" t="s">
        <v>1</v>
      </c>
      <c r="N231" s="137" t="s">
        <v>41</v>
      </c>
      <c r="P231" s="138">
        <f>O231*H231</f>
        <v>0</v>
      </c>
      <c r="Q231" s="138">
        <v>3.5999999999999999E-3</v>
      </c>
      <c r="R231" s="138">
        <f>Q231*H231</f>
        <v>1.9799999999999998E-2</v>
      </c>
      <c r="S231" s="138">
        <v>0</v>
      </c>
      <c r="T231" s="139">
        <f>S231*H231</f>
        <v>0</v>
      </c>
      <c r="AR231" s="140" t="s">
        <v>131</v>
      </c>
      <c r="AT231" s="140" t="s">
        <v>127</v>
      </c>
      <c r="AU231" s="140" t="s">
        <v>85</v>
      </c>
      <c r="AY231" s="16" t="s">
        <v>125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6" t="s">
        <v>81</v>
      </c>
      <c r="BK231" s="141">
        <f>ROUND(I231*H231,2)</f>
        <v>0</v>
      </c>
      <c r="BL231" s="16" t="s">
        <v>131</v>
      </c>
      <c r="BM231" s="140" t="s">
        <v>282</v>
      </c>
    </row>
    <row r="232" spans="2:65" s="1" customFormat="1" ht="19.5">
      <c r="B232" s="31"/>
      <c r="D232" s="142" t="s">
        <v>133</v>
      </c>
      <c r="F232" s="143" t="s">
        <v>283</v>
      </c>
      <c r="I232" s="144"/>
      <c r="L232" s="31"/>
      <c r="M232" s="145"/>
      <c r="T232" s="55"/>
      <c r="AT232" s="16" t="s">
        <v>133</v>
      </c>
      <c r="AU232" s="16" t="s">
        <v>85</v>
      </c>
    </row>
    <row r="233" spans="2:65" s="12" customFormat="1" ht="11.25">
      <c r="B233" s="146"/>
      <c r="D233" s="142" t="s">
        <v>135</v>
      </c>
      <c r="E233" s="147" t="s">
        <v>1</v>
      </c>
      <c r="F233" s="148" t="s">
        <v>284</v>
      </c>
      <c r="H233" s="149">
        <v>5.5</v>
      </c>
      <c r="I233" s="150"/>
      <c r="L233" s="146"/>
      <c r="M233" s="151"/>
      <c r="T233" s="152"/>
      <c r="AT233" s="147" t="s">
        <v>135</v>
      </c>
      <c r="AU233" s="147" t="s">
        <v>85</v>
      </c>
      <c r="AV233" s="12" t="s">
        <v>85</v>
      </c>
      <c r="AW233" s="12" t="s">
        <v>32</v>
      </c>
      <c r="AX233" s="12" t="s">
        <v>81</v>
      </c>
      <c r="AY233" s="147" t="s">
        <v>125</v>
      </c>
    </row>
    <row r="234" spans="2:65" s="11" customFormat="1" ht="22.9" customHeight="1">
      <c r="B234" s="116"/>
      <c r="D234" s="117" t="s">
        <v>75</v>
      </c>
      <c r="E234" s="126" t="s">
        <v>180</v>
      </c>
      <c r="F234" s="126" t="s">
        <v>285</v>
      </c>
      <c r="I234" s="119"/>
      <c r="J234" s="127">
        <f>BK234</f>
        <v>0</v>
      </c>
      <c r="L234" s="116"/>
      <c r="M234" s="121"/>
      <c r="P234" s="122">
        <f>SUM(P235:P239)</f>
        <v>0</v>
      </c>
      <c r="R234" s="122">
        <f>SUM(R235:R239)</f>
        <v>0.93324000000000007</v>
      </c>
      <c r="T234" s="123">
        <f>SUM(T235:T239)</f>
        <v>0</v>
      </c>
      <c r="AR234" s="117" t="s">
        <v>81</v>
      </c>
      <c r="AT234" s="124" t="s">
        <v>75</v>
      </c>
      <c r="AU234" s="124" t="s">
        <v>81</v>
      </c>
      <c r="AY234" s="117" t="s">
        <v>125</v>
      </c>
      <c r="BK234" s="125">
        <f>SUM(BK235:BK239)</f>
        <v>0</v>
      </c>
    </row>
    <row r="235" spans="2:65" s="1" customFormat="1" ht="24.2" customHeight="1">
      <c r="B235" s="31"/>
      <c r="C235" s="128" t="s">
        <v>286</v>
      </c>
      <c r="D235" s="128" t="s">
        <v>127</v>
      </c>
      <c r="E235" s="129" t="s">
        <v>287</v>
      </c>
      <c r="F235" s="130" t="s">
        <v>288</v>
      </c>
      <c r="G235" s="131" t="s">
        <v>289</v>
      </c>
      <c r="H235" s="132">
        <v>3</v>
      </c>
      <c r="I235" s="133"/>
      <c r="J235" s="134">
        <f>ROUND(I235*H235,2)</f>
        <v>0</v>
      </c>
      <c r="K235" s="135"/>
      <c r="L235" s="31"/>
      <c r="M235" s="136" t="s">
        <v>1</v>
      </c>
      <c r="N235" s="137" t="s">
        <v>41</v>
      </c>
      <c r="P235" s="138">
        <f>O235*H235</f>
        <v>0</v>
      </c>
      <c r="Q235" s="138">
        <v>0.31108000000000002</v>
      </c>
      <c r="R235" s="138">
        <f>Q235*H235</f>
        <v>0.93324000000000007</v>
      </c>
      <c r="S235" s="138">
        <v>0</v>
      </c>
      <c r="T235" s="139">
        <f>S235*H235</f>
        <v>0</v>
      </c>
      <c r="AR235" s="140" t="s">
        <v>131</v>
      </c>
      <c r="AT235" s="140" t="s">
        <v>127</v>
      </c>
      <c r="AU235" s="140" t="s">
        <v>85</v>
      </c>
      <c r="AY235" s="16" t="s">
        <v>125</v>
      </c>
      <c r="BE235" s="141">
        <f>IF(N235="základní",J235,0)</f>
        <v>0</v>
      </c>
      <c r="BF235" s="141">
        <f>IF(N235="snížená",J235,0)</f>
        <v>0</v>
      </c>
      <c r="BG235" s="141">
        <f>IF(N235="zákl. přenesená",J235,0)</f>
        <v>0</v>
      </c>
      <c r="BH235" s="141">
        <f>IF(N235="sníž. přenesená",J235,0)</f>
        <v>0</v>
      </c>
      <c r="BI235" s="141">
        <f>IF(N235="nulová",J235,0)</f>
        <v>0</v>
      </c>
      <c r="BJ235" s="16" t="s">
        <v>81</v>
      </c>
      <c r="BK235" s="141">
        <f>ROUND(I235*H235,2)</f>
        <v>0</v>
      </c>
      <c r="BL235" s="16" t="s">
        <v>131</v>
      </c>
      <c r="BM235" s="140" t="s">
        <v>290</v>
      </c>
    </row>
    <row r="236" spans="2:65" s="1" customFormat="1" ht="19.5">
      <c r="B236" s="31"/>
      <c r="D236" s="142" t="s">
        <v>133</v>
      </c>
      <c r="F236" s="143" t="s">
        <v>291</v>
      </c>
      <c r="I236" s="144"/>
      <c r="L236" s="31"/>
      <c r="M236" s="145"/>
      <c r="T236" s="55"/>
      <c r="AT236" s="16" t="s">
        <v>133</v>
      </c>
      <c r="AU236" s="16" t="s">
        <v>85</v>
      </c>
    </row>
    <row r="237" spans="2:65" s="12" customFormat="1" ht="11.25">
      <c r="B237" s="146"/>
      <c r="D237" s="142" t="s">
        <v>135</v>
      </c>
      <c r="E237" s="147" t="s">
        <v>1</v>
      </c>
      <c r="F237" s="148" t="s">
        <v>292</v>
      </c>
      <c r="H237" s="149">
        <v>1</v>
      </c>
      <c r="I237" s="150"/>
      <c r="L237" s="146"/>
      <c r="M237" s="151"/>
      <c r="T237" s="152"/>
      <c r="AT237" s="147" t="s">
        <v>135</v>
      </c>
      <c r="AU237" s="147" t="s">
        <v>85</v>
      </c>
      <c r="AV237" s="12" t="s">
        <v>85</v>
      </c>
      <c r="AW237" s="12" t="s">
        <v>32</v>
      </c>
      <c r="AX237" s="12" t="s">
        <v>76</v>
      </c>
      <c r="AY237" s="147" t="s">
        <v>125</v>
      </c>
    </row>
    <row r="238" spans="2:65" s="12" customFormat="1" ht="11.25">
      <c r="B238" s="146"/>
      <c r="D238" s="142" t="s">
        <v>135</v>
      </c>
      <c r="E238" s="147" t="s">
        <v>1</v>
      </c>
      <c r="F238" s="148" t="s">
        <v>293</v>
      </c>
      <c r="H238" s="149">
        <v>2</v>
      </c>
      <c r="I238" s="150"/>
      <c r="L238" s="146"/>
      <c r="M238" s="151"/>
      <c r="T238" s="152"/>
      <c r="AT238" s="147" t="s">
        <v>135</v>
      </c>
      <c r="AU238" s="147" t="s">
        <v>85</v>
      </c>
      <c r="AV238" s="12" t="s">
        <v>85</v>
      </c>
      <c r="AW238" s="12" t="s">
        <v>32</v>
      </c>
      <c r="AX238" s="12" t="s">
        <v>76</v>
      </c>
      <c r="AY238" s="147" t="s">
        <v>125</v>
      </c>
    </row>
    <row r="239" spans="2:65" s="14" customFormat="1" ht="11.25">
      <c r="B239" s="159"/>
      <c r="D239" s="142" t="s">
        <v>135</v>
      </c>
      <c r="E239" s="160" t="s">
        <v>1</v>
      </c>
      <c r="F239" s="161" t="s">
        <v>144</v>
      </c>
      <c r="H239" s="162">
        <v>3</v>
      </c>
      <c r="I239" s="163"/>
      <c r="L239" s="159"/>
      <c r="M239" s="164"/>
      <c r="T239" s="165"/>
      <c r="AT239" s="160" t="s">
        <v>135</v>
      </c>
      <c r="AU239" s="160" t="s">
        <v>85</v>
      </c>
      <c r="AV239" s="14" t="s">
        <v>131</v>
      </c>
      <c r="AW239" s="14" t="s">
        <v>32</v>
      </c>
      <c r="AX239" s="14" t="s">
        <v>81</v>
      </c>
      <c r="AY239" s="160" t="s">
        <v>125</v>
      </c>
    </row>
    <row r="240" spans="2:65" s="11" customFormat="1" ht="22.9" customHeight="1">
      <c r="B240" s="116"/>
      <c r="D240" s="117" t="s">
        <v>75</v>
      </c>
      <c r="E240" s="126" t="s">
        <v>187</v>
      </c>
      <c r="F240" s="126" t="s">
        <v>294</v>
      </c>
      <c r="I240" s="119"/>
      <c r="J240" s="127">
        <f>BK240</f>
        <v>0</v>
      </c>
      <c r="L240" s="116"/>
      <c r="M240" s="121"/>
      <c r="P240" s="122">
        <f>SUM(P241:P266)</f>
        <v>0</v>
      </c>
      <c r="R240" s="122">
        <f>SUM(R241:R266)</f>
        <v>18.523555000000002</v>
      </c>
      <c r="T240" s="123">
        <f>SUM(T241:T266)</f>
        <v>0</v>
      </c>
      <c r="AR240" s="117" t="s">
        <v>81</v>
      </c>
      <c r="AT240" s="124" t="s">
        <v>75</v>
      </c>
      <c r="AU240" s="124" t="s">
        <v>81</v>
      </c>
      <c r="AY240" s="117" t="s">
        <v>125</v>
      </c>
      <c r="BK240" s="125">
        <f>SUM(BK241:BK266)</f>
        <v>0</v>
      </c>
    </row>
    <row r="241" spans="2:65" s="1" customFormat="1" ht="24.2" customHeight="1">
      <c r="B241" s="31"/>
      <c r="C241" s="128" t="s">
        <v>295</v>
      </c>
      <c r="D241" s="128" t="s">
        <v>127</v>
      </c>
      <c r="E241" s="129" t="s">
        <v>296</v>
      </c>
      <c r="F241" s="130" t="s">
        <v>297</v>
      </c>
      <c r="G241" s="131" t="s">
        <v>281</v>
      </c>
      <c r="H241" s="132">
        <v>17.5</v>
      </c>
      <c r="I241" s="133"/>
      <c r="J241" s="134">
        <f>ROUND(I241*H241,2)</f>
        <v>0</v>
      </c>
      <c r="K241" s="135"/>
      <c r="L241" s="31"/>
      <c r="M241" s="136" t="s">
        <v>1</v>
      </c>
      <c r="N241" s="137" t="s">
        <v>41</v>
      </c>
      <c r="P241" s="138">
        <f>O241*H241</f>
        <v>0</v>
      </c>
      <c r="Q241" s="138">
        <v>0.20219000000000001</v>
      </c>
      <c r="R241" s="138">
        <f>Q241*H241</f>
        <v>3.5383249999999999</v>
      </c>
      <c r="S241" s="138">
        <v>0</v>
      </c>
      <c r="T241" s="139">
        <f>S241*H241</f>
        <v>0</v>
      </c>
      <c r="AR241" s="140" t="s">
        <v>131</v>
      </c>
      <c r="AT241" s="140" t="s">
        <v>127</v>
      </c>
      <c r="AU241" s="140" t="s">
        <v>85</v>
      </c>
      <c r="AY241" s="16" t="s">
        <v>125</v>
      </c>
      <c r="BE241" s="141">
        <f>IF(N241="základní",J241,0)</f>
        <v>0</v>
      </c>
      <c r="BF241" s="141">
        <f>IF(N241="snížená",J241,0)</f>
        <v>0</v>
      </c>
      <c r="BG241" s="141">
        <f>IF(N241="zákl. přenesená",J241,0)</f>
        <v>0</v>
      </c>
      <c r="BH241" s="141">
        <f>IF(N241="sníž. přenesená",J241,0)</f>
        <v>0</v>
      </c>
      <c r="BI241" s="141">
        <f>IF(N241="nulová",J241,0)</f>
        <v>0</v>
      </c>
      <c r="BJ241" s="16" t="s">
        <v>81</v>
      </c>
      <c r="BK241" s="141">
        <f>ROUND(I241*H241,2)</f>
        <v>0</v>
      </c>
      <c r="BL241" s="16" t="s">
        <v>131</v>
      </c>
      <c r="BM241" s="140" t="s">
        <v>298</v>
      </c>
    </row>
    <row r="242" spans="2:65" s="1" customFormat="1" ht="29.25">
      <c r="B242" s="31"/>
      <c r="D242" s="142" t="s">
        <v>133</v>
      </c>
      <c r="F242" s="143" t="s">
        <v>299</v>
      </c>
      <c r="I242" s="144"/>
      <c r="L242" s="31"/>
      <c r="M242" s="145"/>
      <c r="T242" s="55"/>
      <c r="AT242" s="16" t="s">
        <v>133</v>
      </c>
      <c r="AU242" s="16" t="s">
        <v>85</v>
      </c>
    </row>
    <row r="243" spans="2:65" s="12" customFormat="1" ht="11.25">
      <c r="B243" s="146"/>
      <c r="D243" s="142" t="s">
        <v>135</v>
      </c>
      <c r="E243" s="147" t="s">
        <v>1</v>
      </c>
      <c r="F243" s="148" t="s">
        <v>300</v>
      </c>
      <c r="H243" s="149">
        <v>17.5</v>
      </c>
      <c r="I243" s="150"/>
      <c r="L243" s="146"/>
      <c r="M243" s="151"/>
      <c r="T243" s="152"/>
      <c r="AT243" s="147" t="s">
        <v>135</v>
      </c>
      <c r="AU243" s="147" t="s">
        <v>85</v>
      </c>
      <c r="AV243" s="12" t="s">
        <v>85</v>
      </c>
      <c r="AW243" s="12" t="s">
        <v>32</v>
      </c>
      <c r="AX243" s="12" t="s">
        <v>81</v>
      </c>
      <c r="AY243" s="147" t="s">
        <v>125</v>
      </c>
    </row>
    <row r="244" spans="2:65" s="1" customFormat="1" ht="16.5" customHeight="1">
      <c r="B244" s="31"/>
      <c r="C244" s="166" t="s">
        <v>301</v>
      </c>
      <c r="D244" s="166" t="s">
        <v>193</v>
      </c>
      <c r="E244" s="167" t="s">
        <v>302</v>
      </c>
      <c r="F244" s="168" t="s">
        <v>303</v>
      </c>
      <c r="G244" s="169" t="s">
        <v>281</v>
      </c>
      <c r="H244" s="170">
        <v>17.5</v>
      </c>
      <c r="I244" s="171"/>
      <c r="J244" s="172">
        <f>ROUND(I244*H244,2)</f>
        <v>0</v>
      </c>
      <c r="K244" s="173"/>
      <c r="L244" s="174"/>
      <c r="M244" s="175" t="s">
        <v>1</v>
      </c>
      <c r="N244" s="176" t="s">
        <v>41</v>
      </c>
      <c r="P244" s="138">
        <f>O244*H244</f>
        <v>0</v>
      </c>
      <c r="Q244" s="138">
        <v>0.08</v>
      </c>
      <c r="R244" s="138">
        <f>Q244*H244</f>
        <v>1.4000000000000001</v>
      </c>
      <c r="S244" s="138">
        <v>0</v>
      </c>
      <c r="T244" s="139">
        <f>S244*H244</f>
        <v>0</v>
      </c>
      <c r="AR244" s="140" t="s">
        <v>180</v>
      </c>
      <c r="AT244" s="140" t="s">
        <v>193</v>
      </c>
      <c r="AU244" s="140" t="s">
        <v>85</v>
      </c>
      <c r="AY244" s="16" t="s">
        <v>125</v>
      </c>
      <c r="BE244" s="141">
        <f>IF(N244="základní",J244,0)</f>
        <v>0</v>
      </c>
      <c r="BF244" s="141">
        <f>IF(N244="snížená",J244,0)</f>
        <v>0</v>
      </c>
      <c r="BG244" s="141">
        <f>IF(N244="zákl. přenesená",J244,0)</f>
        <v>0</v>
      </c>
      <c r="BH244" s="141">
        <f>IF(N244="sníž. přenesená",J244,0)</f>
        <v>0</v>
      </c>
      <c r="BI244" s="141">
        <f>IF(N244="nulová",J244,0)</f>
        <v>0</v>
      </c>
      <c r="BJ244" s="16" t="s">
        <v>81</v>
      </c>
      <c r="BK244" s="141">
        <f>ROUND(I244*H244,2)</f>
        <v>0</v>
      </c>
      <c r="BL244" s="16" t="s">
        <v>131</v>
      </c>
      <c r="BM244" s="140" t="s">
        <v>304</v>
      </c>
    </row>
    <row r="245" spans="2:65" s="1" customFormat="1" ht="11.25">
      <c r="B245" s="31"/>
      <c r="D245" s="142" t="s">
        <v>133</v>
      </c>
      <c r="F245" s="143" t="s">
        <v>303</v>
      </c>
      <c r="I245" s="144"/>
      <c r="L245" s="31"/>
      <c r="M245" s="145"/>
      <c r="T245" s="55"/>
      <c r="AT245" s="16" t="s">
        <v>133</v>
      </c>
      <c r="AU245" s="16" t="s">
        <v>85</v>
      </c>
    </row>
    <row r="246" spans="2:65" s="1" customFormat="1" ht="33" customHeight="1">
      <c r="B246" s="31"/>
      <c r="C246" s="128" t="s">
        <v>305</v>
      </c>
      <c r="D246" s="128" t="s">
        <v>127</v>
      </c>
      <c r="E246" s="129" t="s">
        <v>306</v>
      </c>
      <c r="F246" s="130" t="s">
        <v>307</v>
      </c>
      <c r="G246" s="131" t="s">
        <v>281</v>
      </c>
      <c r="H246" s="132">
        <v>48.8</v>
      </c>
      <c r="I246" s="133"/>
      <c r="J246" s="134">
        <f>ROUND(I246*H246,2)</f>
        <v>0</v>
      </c>
      <c r="K246" s="135"/>
      <c r="L246" s="31"/>
      <c r="M246" s="136" t="s">
        <v>1</v>
      </c>
      <c r="N246" s="137" t="s">
        <v>41</v>
      </c>
      <c r="P246" s="138">
        <f>O246*H246</f>
        <v>0</v>
      </c>
      <c r="Q246" s="138">
        <v>0.15540000000000001</v>
      </c>
      <c r="R246" s="138">
        <f>Q246*H246</f>
        <v>7.58352</v>
      </c>
      <c r="S246" s="138">
        <v>0</v>
      </c>
      <c r="T246" s="139">
        <f>S246*H246</f>
        <v>0</v>
      </c>
      <c r="AR246" s="140" t="s">
        <v>131</v>
      </c>
      <c r="AT246" s="140" t="s">
        <v>127</v>
      </c>
      <c r="AU246" s="140" t="s">
        <v>85</v>
      </c>
      <c r="AY246" s="16" t="s">
        <v>125</v>
      </c>
      <c r="BE246" s="141">
        <f>IF(N246="základní",J246,0)</f>
        <v>0</v>
      </c>
      <c r="BF246" s="141">
        <f>IF(N246="snížená",J246,0)</f>
        <v>0</v>
      </c>
      <c r="BG246" s="141">
        <f>IF(N246="zákl. přenesená",J246,0)</f>
        <v>0</v>
      </c>
      <c r="BH246" s="141">
        <f>IF(N246="sníž. přenesená",J246,0)</f>
        <v>0</v>
      </c>
      <c r="BI246" s="141">
        <f>IF(N246="nulová",J246,0)</f>
        <v>0</v>
      </c>
      <c r="BJ246" s="16" t="s">
        <v>81</v>
      </c>
      <c r="BK246" s="141">
        <f>ROUND(I246*H246,2)</f>
        <v>0</v>
      </c>
      <c r="BL246" s="16" t="s">
        <v>131</v>
      </c>
      <c r="BM246" s="140" t="s">
        <v>308</v>
      </c>
    </row>
    <row r="247" spans="2:65" s="1" customFormat="1" ht="29.25">
      <c r="B247" s="31"/>
      <c r="D247" s="142" t="s">
        <v>133</v>
      </c>
      <c r="F247" s="143" t="s">
        <v>309</v>
      </c>
      <c r="I247" s="144"/>
      <c r="L247" s="31"/>
      <c r="M247" s="145"/>
      <c r="T247" s="55"/>
      <c r="AT247" s="16" t="s">
        <v>133</v>
      </c>
      <c r="AU247" s="16" t="s">
        <v>85</v>
      </c>
    </row>
    <row r="248" spans="2:65" s="1" customFormat="1" ht="16.5" customHeight="1">
      <c r="B248" s="31"/>
      <c r="C248" s="166" t="s">
        <v>310</v>
      </c>
      <c r="D248" s="166" t="s">
        <v>193</v>
      </c>
      <c r="E248" s="167" t="s">
        <v>302</v>
      </c>
      <c r="F248" s="168" t="s">
        <v>303</v>
      </c>
      <c r="G248" s="169" t="s">
        <v>281</v>
      </c>
      <c r="H248" s="170">
        <v>23.1</v>
      </c>
      <c r="I248" s="171"/>
      <c r="J248" s="172">
        <f>ROUND(I248*H248,2)</f>
        <v>0</v>
      </c>
      <c r="K248" s="173"/>
      <c r="L248" s="174"/>
      <c r="M248" s="175" t="s">
        <v>1</v>
      </c>
      <c r="N248" s="176" t="s">
        <v>41</v>
      </c>
      <c r="P248" s="138">
        <f>O248*H248</f>
        <v>0</v>
      </c>
      <c r="Q248" s="138">
        <v>0.08</v>
      </c>
      <c r="R248" s="138">
        <f>Q248*H248</f>
        <v>1.8480000000000001</v>
      </c>
      <c r="S248" s="138">
        <v>0</v>
      </c>
      <c r="T248" s="139">
        <f>S248*H248</f>
        <v>0</v>
      </c>
      <c r="AR248" s="140" t="s">
        <v>180</v>
      </c>
      <c r="AT248" s="140" t="s">
        <v>193</v>
      </c>
      <c r="AU248" s="140" t="s">
        <v>85</v>
      </c>
      <c r="AY248" s="16" t="s">
        <v>125</v>
      </c>
      <c r="BE248" s="141">
        <f>IF(N248="základní",J248,0)</f>
        <v>0</v>
      </c>
      <c r="BF248" s="141">
        <f>IF(N248="snížená",J248,0)</f>
        <v>0</v>
      </c>
      <c r="BG248" s="141">
        <f>IF(N248="zákl. přenesená",J248,0)</f>
        <v>0</v>
      </c>
      <c r="BH248" s="141">
        <f>IF(N248="sníž. přenesená",J248,0)</f>
        <v>0</v>
      </c>
      <c r="BI248" s="141">
        <f>IF(N248="nulová",J248,0)</f>
        <v>0</v>
      </c>
      <c r="BJ248" s="16" t="s">
        <v>81</v>
      </c>
      <c r="BK248" s="141">
        <f>ROUND(I248*H248,2)</f>
        <v>0</v>
      </c>
      <c r="BL248" s="16" t="s">
        <v>131</v>
      </c>
      <c r="BM248" s="140" t="s">
        <v>311</v>
      </c>
    </row>
    <row r="249" spans="2:65" s="1" customFormat="1" ht="11.25">
      <c r="B249" s="31"/>
      <c r="D249" s="142" t="s">
        <v>133</v>
      </c>
      <c r="F249" s="143" t="s">
        <v>303</v>
      </c>
      <c r="I249" s="144"/>
      <c r="L249" s="31"/>
      <c r="M249" s="145"/>
      <c r="T249" s="55"/>
      <c r="AT249" s="16" t="s">
        <v>133</v>
      </c>
      <c r="AU249" s="16" t="s">
        <v>85</v>
      </c>
    </row>
    <row r="250" spans="2:65" s="12" customFormat="1" ht="11.25">
      <c r="B250" s="146"/>
      <c r="D250" s="142" t="s">
        <v>135</v>
      </c>
      <c r="E250" s="147" t="s">
        <v>1</v>
      </c>
      <c r="F250" s="148" t="s">
        <v>312</v>
      </c>
      <c r="H250" s="149">
        <v>23.1</v>
      </c>
      <c r="I250" s="150"/>
      <c r="L250" s="146"/>
      <c r="M250" s="151"/>
      <c r="T250" s="152"/>
      <c r="AT250" s="147" t="s">
        <v>135</v>
      </c>
      <c r="AU250" s="147" t="s">
        <v>85</v>
      </c>
      <c r="AV250" s="12" t="s">
        <v>85</v>
      </c>
      <c r="AW250" s="12" t="s">
        <v>32</v>
      </c>
      <c r="AX250" s="12" t="s">
        <v>81</v>
      </c>
      <c r="AY250" s="147" t="s">
        <v>125</v>
      </c>
    </row>
    <row r="251" spans="2:65" s="1" customFormat="1" ht="24.2" customHeight="1">
      <c r="B251" s="31"/>
      <c r="C251" s="166" t="s">
        <v>313</v>
      </c>
      <c r="D251" s="166" t="s">
        <v>193</v>
      </c>
      <c r="E251" s="167" t="s">
        <v>314</v>
      </c>
      <c r="F251" s="168" t="s">
        <v>315</v>
      </c>
      <c r="G251" s="169" t="s">
        <v>281</v>
      </c>
      <c r="H251" s="170">
        <v>20.7</v>
      </c>
      <c r="I251" s="171"/>
      <c r="J251" s="172">
        <f>ROUND(I251*H251,2)</f>
        <v>0</v>
      </c>
      <c r="K251" s="173"/>
      <c r="L251" s="174"/>
      <c r="M251" s="175" t="s">
        <v>1</v>
      </c>
      <c r="N251" s="176" t="s">
        <v>41</v>
      </c>
      <c r="P251" s="138">
        <f>O251*H251</f>
        <v>0</v>
      </c>
      <c r="Q251" s="138">
        <v>4.8300000000000003E-2</v>
      </c>
      <c r="R251" s="138">
        <f>Q251*H251</f>
        <v>0.99980999999999998</v>
      </c>
      <c r="S251" s="138">
        <v>0</v>
      </c>
      <c r="T251" s="139">
        <f>S251*H251</f>
        <v>0</v>
      </c>
      <c r="AR251" s="140" t="s">
        <v>180</v>
      </c>
      <c r="AT251" s="140" t="s">
        <v>193</v>
      </c>
      <c r="AU251" s="140" t="s">
        <v>85</v>
      </c>
      <c r="AY251" s="16" t="s">
        <v>125</v>
      </c>
      <c r="BE251" s="141">
        <f>IF(N251="základní",J251,0)</f>
        <v>0</v>
      </c>
      <c r="BF251" s="141">
        <f>IF(N251="snížená",J251,0)</f>
        <v>0</v>
      </c>
      <c r="BG251" s="141">
        <f>IF(N251="zákl. přenesená",J251,0)</f>
        <v>0</v>
      </c>
      <c r="BH251" s="141">
        <f>IF(N251="sníž. přenesená",J251,0)</f>
        <v>0</v>
      </c>
      <c r="BI251" s="141">
        <f>IF(N251="nulová",J251,0)</f>
        <v>0</v>
      </c>
      <c r="BJ251" s="16" t="s">
        <v>81</v>
      </c>
      <c r="BK251" s="141">
        <f>ROUND(I251*H251,2)</f>
        <v>0</v>
      </c>
      <c r="BL251" s="16" t="s">
        <v>131</v>
      </c>
      <c r="BM251" s="140" t="s">
        <v>316</v>
      </c>
    </row>
    <row r="252" spans="2:65" s="1" customFormat="1" ht="11.25">
      <c r="B252" s="31"/>
      <c r="D252" s="142" t="s">
        <v>133</v>
      </c>
      <c r="F252" s="143" t="s">
        <v>315</v>
      </c>
      <c r="I252" s="144"/>
      <c r="L252" s="31"/>
      <c r="M252" s="145"/>
      <c r="T252" s="55"/>
      <c r="AT252" s="16" t="s">
        <v>133</v>
      </c>
      <c r="AU252" s="16" t="s">
        <v>85</v>
      </c>
    </row>
    <row r="253" spans="2:65" s="12" customFormat="1" ht="11.25">
      <c r="B253" s="146"/>
      <c r="D253" s="142" t="s">
        <v>135</v>
      </c>
      <c r="E253" s="147" t="s">
        <v>1</v>
      </c>
      <c r="F253" s="148" t="s">
        <v>317</v>
      </c>
      <c r="H253" s="149">
        <v>20.7</v>
      </c>
      <c r="I253" s="150"/>
      <c r="L253" s="146"/>
      <c r="M253" s="151"/>
      <c r="T253" s="152"/>
      <c r="AT253" s="147" t="s">
        <v>135</v>
      </c>
      <c r="AU253" s="147" t="s">
        <v>85</v>
      </c>
      <c r="AV253" s="12" t="s">
        <v>85</v>
      </c>
      <c r="AW253" s="12" t="s">
        <v>32</v>
      </c>
      <c r="AX253" s="12" t="s">
        <v>81</v>
      </c>
      <c r="AY253" s="147" t="s">
        <v>125</v>
      </c>
    </row>
    <row r="254" spans="2:65" s="1" customFormat="1" ht="24.2" customHeight="1">
      <c r="B254" s="31"/>
      <c r="C254" s="166" t="s">
        <v>318</v>
      </c>
      <c r="D254" s="166" t="s">
        <v>193</v>
      </c>
      <c r="E254" s="167" t="s">
        <v>319</v>
      </c>
      <c r="F254" s="168" t="s">
        <v>320</v>
      </c>
      <c r="G254" s="169" t="s">
        <v>281</v>
      </c>
      <c r="H254" s="170">
        <v>5</v>
      </c>
      <c r="I254" s="171"/>
      <c r="J254" s="172">
        <f>ROUND(I254*H254,2)</f>
        <v>0</v>
      </c>
      <c r="K254" s="173"/>
      <c r="L254" s="174"/>
      <c r="M254" s="175" t="s">
        <v>1</v>
      </c>
      <c r="N254" s="176" t="s">
        <v>41</v>
      </c>
      <c r="P254" s="138">
        <f>O254*H254</f>
        <v>0</v>
      </c>
      <c r="Q254" s="138">
        <v>6.5670000000000006E-2</v>
      </c>
      <c r="R254" s="138">
        <f>Q254*H254</f>
        <v>0.32835000000000003</v>
      </c>
      <c r="S254" s="138">
        <v>0</v>
      </c>
      <c r="T254" s="139">
        <f>S254*H254</f>
        <v>0</v>
      </c>
      <c r="AR254" s="140" t="s">
        <v>180</v>
      </c>
      <c r="AT254" s="140" t="s">
        <v>193</v>
      </c>
      <c r="AU254" s="140" t="s">
        <v>85</v>
      </c>
      <c r="AY254" s="16" t="s">
        <v>125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6" t="s">
        <v>81</v>
      </c>
      <c r="BK254" s="141">
        <f>ROUND(I254*H254,2)</f>
        <v>0</v>
      </c>
      <c r="BL254" s="16" t="s">
        <v>131</v>
      </c>
      <c r="BM254" s="140" t="s">
        <v>321</v>
      </c>
    </row>
    <row r="255" spans="2:65" s="1" customFormat="1" ht="11.25">
      <c r="B255" s="31"/>
      <c r="D255" s="142" t="s">
        <v>133</v>
      </c>
      <c r="F255" s="143" t="s">
        <v>320</v>
      </c>
      <c r="I255" s="144"/>
      <c r="L255" s="31"/>
      <c r="M255" s="145"/>
      <c r="T255" s="55"/>
      <c r="AT255" s="16" t="s">
        <v>133</v>
      </c>
      <c r="AU255" s="16" t="s">
        <v>85</v>
      </c>
    </row>
    <row r="256" spans="2:65" s="12" customFormat="1" ht="11.25">
      <c r="B256" s="146"/>
      <c r="D256" s="142" t="s">
        <v>135</v>
      </c>
      <c r="E256" s="147" t="s">
        <v>1</v>
      </c>
      <c r="F256" s="148" t="s">
        <v>322</v>
      </c>
      <c r="H256" s="149">
        <v>2</v>
      </c>
      <c r="I256" s="150"/>
      <c r="L256" s="146"/>
      <c r="M256" s="151"/>
      <c r="T256" s="152"/>
      <c r="AT256" s="147" t="s">
        <v>135</v>
      </c>
      <c r="AU256" s="147" t="s">
        <v>85</v>
      </c>
      <c r="AV256" s="12" t="s">
        <v>85</v>
      </c>
      <c r="AW256" s="12" t="s">
        <v>32</v>
      </c>
      <c r="AX256" s="12" t="s">
        <v>76</v>
      </c>
      <c r="AY256" s="147" t="s">
        <v>125</v>
      </c>
    </row>
    <row r="257" spans="2:65" s="12" customFormat="1" ht="11.25">
      <c r="B257" s="146"/>
      <c r="D257" s="142" t="s">
        <v>135</v>
      </c>
      <c r="E257" s="147" t="s">
        <v>1</v>
      </c>
      <c r="F257" s="148" t="s">
        <v>323</v>
      </c>
      <c r="H257" s="149">
        <v>3</v>
      </c>
      <c r="I257" s="150"/>
      <c r="L257" s="146"/>
      <c r="M257" s="151"/>
      <c r="T257" s="152"/>
      <c r="AT257" s="147" t="s">
        <v>135</v>
      </c>
      <c r="AU257" s="147" t="s">
        <v>85</v>
      </c>
      <c r="AV257" s="12" t="s">
        <v>85</v>
      </c>
      <c r="AW257" s="12" t="s">
        <v>32</v>
      </c>
      <c r="AX257" s="12" t="s">
        <v>76</v>
      </c>
      <c r="AY257" s="147" t="s">
        <v>125</v>
      </c>
    </row>
    <row r="258" spans="2:65" s="14" customFormat="1" ht="11.25">
      <c r="B258" s="159"/>
      <c r="D258" s="142" t="s">
        <v>135</v>
      </c>
      <c r="E258" s="160" t="s">
        <v>1</v>
      </c>
      <c r="F258" s="161" t="s">
        <v>144</v>
      </c>
      <c r="H258" s="162">
        <v>5</v>
      </c>
      <c r="I258" s="163"/>
      <c r="L258" s="159"/>
      <c r="M258" s="164"/>
      <c r="T258" s="165"/>
      <c r="AT258" s="160" t="s">
        <v>135</v>
      </c>
      <c r="AU258" s="160" t="s">
        <v>85</v>
      </c>
      <c r="AV258" s="14" t="s">
        <v>131</v>
      </c>
      <c r="AW258" s="14" t="s">
        <v>32</v>
      </c>
      <c r="AX258" s="14" t="s">
        <v>81</v>
      </c>
      <c r="AY258" s="160" t="s">
        <v>125</v>
      </c>
    </row>
    <row r="259" spans="2:65" s="1" customFormat="1" ht="33" customHeight="1">
      <c r="B259" s="31"/>
      <c r="C259" s="128" t="s">
        <v>324</v>
      </c>
      <c r="D259" s="128" t="s">
        <v>127</v>
      </c>
      <c r="E259" s="129" t="s">
        <v>325</v>
      </c>
      <c r="F259" s="130" t="s">
        <v>326</v>
      </c>
      <c r="G259" s="131" t="s">
        <v>281</v>
      </c>
      <c r="H259" s="132">
        <v>16.100000000000001</v>
      </c>
      <c r="I259" s="133"/>
      <c r="J259" s="134">
        <f>ROUND(I259*H259,2)</f>
        <v>0</v>
      </c>
      <c r="K259" s="135"/>
      <c r="L259" s="31"/>
      <c r="M259" s="136" t="s">
        <v>1</v>
      </c>
      <c r="N259" s="137" t="s">
        <v>41</v>
      </c>
      <c r="P259" s="138">
        <f>O259*H259</f>
        <v>0</v>
      </c>
      <c r="Q259" s="138">
        <v>0.1295</v>
      </c>
      <c r="R259" s="138">
        <f>Q259*H259</f>
        <v>2.0849500000000001</v>
      </c>
      <c r="S259" s="138">
        <v>0</v>
      </c>
      <c r="T259" s="139">
        <f>S259*H259</f>
        <v>0</v>
      </c>
      <c r="AR259" s="140" t="s">
        <v>131</v>
      </c>
      <c r="AT259" s="140" t="s">
        <v>127</v>
      </c>
      <c r="AU259" s="140" t="s">
        <v>85</v>
      </c>
      <c r="AY259" s="16" t="s">
        <v>125</v>
      </c>
      <c r="BE259" s="141">
        <f>IF(N259="základní",J259,0)</f>
        <v>0</v>
      </c>
      <c r="BF259" s="141">
        <f>IF(N259="snížená",J259,0)</f>
        <v>0</v>
      </c>
      <c r="BG259" s="141">
        <f>IF(N259="zákl. přenesená",J259,0)</f>
        <v>0</v>
      </c>
      <c r="BH259" s="141">
        <f>IF(N259="sníž. přenesená",J259,0)</f>
        <v>0</v>
      </c>
      <c r="BI259" s="141">
        <f>IF(N259="nulová",J259,0)</f>
        <v>0</v>
      </c>
      <c r="BJ259" s="16" t="s">
        <v>81</v>
      </c>
      <c r="BK259" s="141">
        <f>ROUND(I259*H259,2)</f>
        <v>0</v>
      </c>
      <c r="BL259" s="16" t="s">
        <v>131</v>
      </c>
      <c r="BM259" s="140" t="s">
        <v>327</v>
      </c>
    </row>
    <row r="260" spans="2:65" s="1" customFormat="1" ht="29.25">
      <c r="B260" s="31"/>
      <c r="D260" s="142" t="s">
        <v>133</v>
      </c>
      <c r="F260" s="143" t="s">
        <v>328</v>
      </c>
      <c r="I260" s="144"/>
      <c r="L260" s="31"/>
      <c r="M260" s="145"/>
      <c r="T260" s="55"/>
      <c r="AT260" s="16" t="s">
        <v>133</v>
      </c>
      <c r="AU260" s="16" t="s">
        <v>85</v>
      </c>
    </row>
    <row r="261" spans="2:65" s="12" customFormat="1" ht="11.25">
      <c r="B261" s="146"/>
      <c r="D261" s="142" t="s">
        <v>135</v>
      </c>
      <c r="E261" s="147" t="s">
        <v>1</v>
      </c>
      <c r="F261" s="148" t="s">
        <v>329</v>
      </c>
      <c r="H261" s="149">
        <v>16.100000000000001</v>
      </c>
      <c r="I261" s="150"/>
      <c r="L261" s="146"/>
      <c r="M261" s="151"/>
      <c r="T261" s="152"/>
      <c r="AT261" s="147" t="s">
        <v>135</v>
      </c>
      <c r="AU261" s="147" t="s">
        <v>85</v>
      </c>
      <c r="AV261" s="12" t="s">
        <v>85</v>
      </c>
      <c r="AW261" s="12" t="s">
        <v>32</v>
      </c>
      <c r="AX261" s="12" t="s">
        <v>81</v>
      </c>
      <c r="AY261" s="147" t="s">
        <v>125</v>
      </c>
    </row>
    <row r="262" spans="2:65" s="1" customFormat="1" ht="16.5" customHeight="1">
      <c r="B262" s="31"/>
      <c r="C262" s="166" t="s">
        <v>330</v>
      </c>
      <c r="D262" s="166" t="s">
        <v>193</v>
      </c>
      <c r="E262" s="167" t="s">
        <v>331</v>
      </c>
      <c r="F262" s="168" t="s">
        <v>332</v>
      </c>
      <c r="G262" s="169" t="s">
        <v>281</v>
      </c>
      <c r="H262" s="170">
        <v>16.100000000000001</v>
      </c>
      <c r="I262" s="171"/>
      <c r="J262" s="172">
        <f>ROUND(I262*H262,2)</f>
        <v>0</v>
      </c>
      <c r="K262" s="173"/>
      <c r="L262" s="174"/>
      <c r="M262" s="175" t="s">
        <v>1</v>
      </c>
      <c r="N262" s="176" t="s">
        <v>41</v>
      </c>
      <c r="P262" s="138">
        <f>O262*H262</f>
        <v>0</v>
      </c>
      <c r="Q262" s="138">
        <v>4.5999999999999999E-2</v>
      </c>
      <c r="R262" s="138">
        <f>Q262*H262</f>
        <v>0.74060000000000004</v>
      </c>
      <c r="S262" s="138">
        <v>0</v>
      </c>
      <c r="T262" s="139">
        <f>S262*H262</f>
        <v>0</v>
      </c>
      <c r="AR262" s="140" t="s">
        <v>180</v>
      </c>
      <c r="AT262" s="140" t="s">
        <v>193</v>
      </c>
      <c r="AU262" s="140" t="s">
        <v>85</v>
      </c>
      <c r="AY262" s="16" t="s">
        <v>125</v>
      </c>
      <c r="BE262" s="141">
        <f>IF(N262="základní",J262,0)</f>
        <v>0</v>
      </c>
      <c r="BF262" s="141">
        <f>IF(N262="snížená",J262,0)</f>
        <v>0</v>
      </c>
      <c r="BG262" s="141">
        <f>IF(N262="zákl. přenesená",J262,0)</f>
        <v>0</v>
      </c>
      <c r="BH262" s="141">
        <f>IF(N262="sníž. přenesená",J262,0)</f>
        <v>0</v>
      </c>
      <c r="BI262" s="141">
        <f>IF(N262="nulová",J262,0)</f>
        <v>0</v>
      </c>
      <c r="BJ262" s="16" t="s">
        <v>81</v>
      </c>
      <c r="BK262" s="141">
        <f>ROUND(I262*H262,2)</f>
        <v>0</v>
      </c>
      <c r="BL262" s="16" t="s">
        <v>131</v>
      </c>
      <c r="BM262" s="140" t="s">
        <v>333</v>
      </c>
    </row>
    <row r="263" spans="2:65" s="1" customFormat="1" ht="11.25">
      <c r="B263" s="31"/>
      <c r="D263" s="142" t="s">
        <v>133</v>
      </c>
      <c r="F263" s="143" t="s">
        <v>332</v>
      </c>
      <c r="I263" s="144"/>
      <c r="L263" s="31"/>
      <c r="M263" s="145"/>
      <c r="T263" s="55"/>
      <c r="AT263" s="16" t="s">
        <v>133</v>
      </c>
      <c r="AU263" s="16" t="s">
        <v>85</v>
      </c>
    </row>
    <row r="264" spans="2:65" s="1" customFormat="1" ht="16.5" customHeight="1">
      <c r="B264" s="31"/>
      <c r="C264" s="128" t="s">
        <v>334</v>
      </c>
      <c r="D264" s="128" t="s">
        <v>127</v>
      </c>
      <c r="E264" s="129" t="s">
        <v>335</v>
      </c>
      <c r="F264" s="130" t="s">
        <v>336</v>
      </c>
      <c r="G264" s="131" t="s">
        <v>281</v>
      </c>
      <c r="H264" s="132">
        <v>5.5</v>
      </c>
      <c r="I264" s="133"/>
      <c r="J264" s="134">
        <f>ROUND(I264*H264,2)</f>
        <v>0</v>
      </c>
      <c r="K264" s="135"/>
      <c r="L264" s="31"/>
      <c r="M264" s="136" t="s">
        <v>1</v>
      </c>
      <c r="N264" s="137" t="s">
        <v>41</v>
      </c>
      <c r="P264" s="138">
        <f>O264*H264</f>
        <v>0</v>
      </c>
      <c r="Q264" s="138">
        <v>0</v>
      </c>
      <c r="R264" s="138">
        <f>Q264*H264</f>
        <v>0</v>
      </c>
      <c r="S264" s="138">
        <v>0</v>
      </c>
      <c r="T264" s="139">
        <f>S264*H264</f>
        <v>0</v>
      </c>
      <c r="AR264" s="140" t="s">
        <v>131</v>
      </c>
      <c r="AT264" s="140" t="s">
        <v>127</v>
      </c>
      <c r="AU264" s="140" t="s">
        <v>85</v>
      </c>
      <c r="AY264" s="16" t="s">
        <v>125</v>
      </c>
      <c r="BE264" s="141">
        <f>IF(N264="základní",J264,0)</f>
        <v>0</v>
      </c>
      <c r="BF264" s="141">
        <f>IF(N264="snížená",J264,0)</f>
        <v>0</v>
      </c>
      <c r="BG264" s="141">
        <f>IF(N264="zákl. přenesená",J264,0)</f>
        <v>0</v>
      </c>
      <c r="BH264" s="141">
        <f>IF(N264="sníž. přenesená",J264,0)</f>
        <v>0</v>
      </c>
      <c r="BI264" s="141">
        <f>IF(N264="nulová",J264,0)</f>
        <v>0</v>
      </c>
      <c r="BJ264" s="16" t="s">
        <v>81</v>
      </c>
      <c r="BK264" s="141">
        <f>ROUND(I264*H264,2)</f>
        <v>0</v>
      </c>
      <c r="BL264" s="16" t="s">
        <v>131</v>
      </c>
      <c r="BM264" s="140" t="s">
        <v>337</v>
      </c>
    </row>
    <row r="265" spans="2:65" s="1" customFormat="1" ht="19.5">
      <c r="B265" s="31"/>
      <c r="D265" s="142" t="s">
        <v>133</v>
      </c>
      <c r="F265" s="143" t="s">
        <v>338</v>
      </c>
      <c r="I265" s="144"/>
      <c r="L265" s="31"/>
      <c r="M265" s="145"/>
      <c r="T265" s="55"/>
      <c r="AT265" s="16" t="s">
        <v>133</v>
      </c>
      <c r="AU265" s="16" t="s">
        <v>85</v>
      </c>
    </row>
    <row r="266" spans="2:65" s="12" customFormat="1" ht="11.25">
      <c r="B266" s="146"/>
      <c r="D266" s="142" t="s">
        <v>135</v>
      </c>
      <c r="E266" s="147" t="s">
        <v>1</v>
      </c>
      <c r="F266" s="148" t="s">
        <v>284</v>
      </c>
      <c r="H266" s="149">
        <v>5.5</v>
      </c>
      <c r="I266" s="150"/>
      <c r="L266" s="146"/>
      <c r="M266" s="151"/>
      <c r="T266" s="152"/>
      <c r="AT266" s="147" t="s">
        <v>135</v>
      </c>
      <c r="AU266" s="147" t="s">
        <v>85</v>
      </c>
      <c r="AV266" s="12" t="s">
        <v>85</v>
      </c>
      <c r="AW266" s="12" t="s">
        <v>32</v>
      </c>
      <c r="AX266" s="12" t="s">
        <v>81</v>
      </c>
      <c r="AY266" s="147" t="s">
        <v>125</v>
      </c>
    </row>
    <row r="267" spans="2:65" s="11" customFormat="1" ht="22.9" customHeight="1">
      <c r="B267" s="116"/>
      <c r="D267" s="117" t="s">
        <v>75</v>
      </c>
      <c r="E267" s="126" t="s">
        <v>339</v>
      </c>
      <c r="F267" s="126" t="s">
        <v>340</v>
      </c>
      <c r="I267" s="119"/>
      <c r="J267" s="127">
        <f>BK267</f>
        <v>0</v>
      </c>
      <c r="L267" s="116"/>
      <c r="M267" s="121"/>
      <c r="P267" s="122">
        <f>SUM(P268:P282)</f>
        <v>0</v>
      </c>
      <c r="R267" s="122">
        <f>SUM(R268:R282)</f>
        <v>0</v>
      </c>
      <c r="T267" s="123">
        <f>SUM(T268:T282)</f>
        <v>0</v>
      </c>
      <c r="AR267" s="117" t="s">
        <v>81</v>
      </c>
      <c r="AT267" s="124" t="s">
        <v>75</v>
      </c>
      <c r="AU267" s="124" t="s">
        <v>81</v>
      </c>
      <c r="AY267" s="117" t="s">
        <v>125</v>
      </c>
      <c r="BK267" s="125">
        <f>SUM(BK268:BK282)</f>
        <v>0</v>
      </c>
    </row>
    <row r="268" spans="2:65" s="1" customFormat="1" ht="16.5" customHeight="1">
      <c r="B268" s="31"/>
      <c r="C268" s="128" t="s">
        <v>341</v>
      </c>
      <c r="D268" s="128" t="s">
        <v>127</v>
      </c>
      <c r="E268" s="129" t="s">
        <v>342</v>
      </c>
      <c r="F268" s="130" t="s">
        <v>343</v>
      </c>
      <c r="G268" s="131" t="s">
        <v>344</v>
      </c>
      <c r="H268" s="132">
        <v>95.137</v>
      </c>
      <c r="I268" s="133"/>
      <c r="J268" s="134">
        <f>ROUND(I268*H268,2)</f>
        <v>0</v>
      </c>
      <c r="K268" s="135"/>
      <c r="L268" s="31"/>
      <c r="M268" s="136" t="s">
        <v>1</v>
      </c>
      <c r="N268" s="137" t="s">
        <v>41</v>
      </c>
      <c r="P268" s="138">
        <f>O268*H268</f>
        <v>0</v>
      </c>
      <c r="Q268" s="138">
        <v>0</v>
      </c>
      <c r="R268" s="138">
        <f>Q268*H268</f>
        <v>0</v>
      </c>
      <c r="S268" s="138">
        <v>0</v>
      </c>
      <c r="T268" s="139">
        <f>S268*H268</f>
        <v>0</v>
      </c>
      <c r="AR268" s="140" t="s">
        <v>131</v>
      </c>
      <c r="AT268" s="140" t="s">
        <v>127</v>
      </c>
      <c r="AU268" s="140" t="s">
        <v>85</v>
      </c>
      <c r="AY268" s="16" t="s">
        <v>125</v>
      </c>
      <c r="BE268" s="141">
        <f>IF(N268="základní",J268,0)</f>
        <v>0</v>
      </c>
      <c r="BF268" s="141">
        <f>IF(N268="snížená",J268,0)</f>
        <v>0</v>
      </c>
      <c r="BG268" s="141">
        <f>IF(N268="zákl. přenesená",J268,0)</f>
        <v>0</v>
      </c>
      <c r="BH268" s="141">
        <f>IF(N268="sníž. přenesená",J268,0)</f>
        <v>0</v>
      </c>
      <c r="BI268" s="141">
        <f>IF(N268="nulová",J268,0)</f>
        <v>0</v>
      </c>
      <c r="BJ268" s="16" t="s">
        <v>81</v>
      </c>
      <c r="BK268" s="141">
        <f>ROUND(I268*H268,2)</f>
        <v>0</v>
      </c>
      <c r="BL268" s="16" t="s">
        <v>131</v>
      </c>
      <c r="BM268" s="140" t="s">
        <v>345</v>
      </c>
    </row>
    <row r="269" spans="2:65" s="1" customFormat="1" ht="29.25">
      <c r="B269" s="31"/>
      <c r="D269" s="142" t="s">
        <v>133</v>
      </c>
      <c r="F269" s="143" t="s">
        <v>346</v>
      </c>
      <c r="I269" s="144"/>
      <c r="L269" s="31"/>
      <c r="M269" s="145"/>
      <c r="T269" s="55"/>
      <c r="AT269" s="16" t="s">
        <v>133</v>
      </c>
      <c r="AU269" s="16" t="s">
        <v>85</v>
      </c>
    </row>
    <row r="270" spans="2:65" s="1" customFormat="1" ht="16.5" customHeight="1">
      <c r="B270" s="31"/>
      <c r="C270" s="128" t="s">
        <v>347</v>
      </c>
      <c r="D270" s="128" t="s">
        <v>127</v>
      </c>
      <c r="E270" s="129" t="s">
        <v>348</v>
      </c>
      <c r="F270" s="130" t="s">
        <v>349</v>
      </c>
      <c r="G270" s="131" t="s">
        <v>344</v>
      </c>
      <c r="H270" s="132">
        <v>285.411</v>
      </c>
      <c r="I270" s="133"/>
      <c r="J270" s="134">
        <f>ROUND(I270*H270,2)</f>
        <v>0</v>
      </c>
      <c r="K270" s="135"/>
      <c r="L270" s="31"/>
      <c r="M270" s="136" t="s">
        <v>1</v>
      </c>
      <c r="N270" s="137" t="s">
        <v>41</v>
      </c>
      <c r="P270" s="138">
        <f>O270*H270</f>
        <v>0</v>
      </c>
      <c r="Q270" s="138">
        <v>0</v>
      </c>
      <c r="R270" s="138">
        <f>Q270*H270</f>
        <v>0</v>
      </c>
      <c r="S270" s="138">
        <v>0</v>
      </c>
      <c r="T270" s="139">
        <f>S270*H270</f>
        <v>0</v>
      </c>
      <c r="AR270" s="140" t="s">
        <v>131</v>
      </c>
      <c r="AT270" s="140" t="s">
        <v>127</v>
      </c>
      <c r="AU270" s="140" t="s">
        <v>85</v>
      </c>
      <c r="AY270" s="16" t="s">
        <v>125</v>
      </c>
      <c r="BE270" s="141">
        <f>IF(N270="základní",J270,0)</f>
        <v>0</v>
      </c>
      <c r="BF270" s="141">
        <f>IF(N270="snížená",J270,0)</f>
        <v>0</v>
      </c>
      <c r="BG270" s="141">
        <f>IF(N270="zákl. přenesená",J270,0)</f>
        <v>0</v>
      </c>
      <c r="BH270" s="141">
        <f>IF(N270="sníž. přenesená",J270,0)</f>
        <v>0</v>
      </c>
      <c r="BI270" s="141">
        <f>IF(N270="nulová",J270,0)</f>
        <v>0</v>
      </c>
      <c r="BJ270" s="16" t="s">
        <v>81</v>
      </c>
      <c r="BK270" s="141">
        <f>ROUND(I270*H270,2)</f>
        <v>0</v>
      </c>
      <c r="BL270" s="16" t="s">
        <v>131</v>
      </c>
      <c r="BM270" s="140" t="s">
        <v>350</v>
      </c>
    </row>
    <row r="271" spans="2:65" s="1" customFormat="1" ht="39">
      <c r="B271" s="31"/>
      <c r="D271" s="142" t="s">
        <v>133</v>
      </c>
      <c r="F271" s="143" t="s">
        <v>351</v>
      </c>
      <c r="I271" s="144"/>
      <c r="L271" s="31"/>
      <c r="M271" s="145"/>
      <c r="T271" s="55"/>
      <c r="AT271" s="16" t="s">
        <v>133</v>
      </c>
      <c r="AU271" s="16" t="s">
        <v>85</v>
      </c>
    </row>
    <row r="272" spans="2:65" s="12" customFormat="1" ht="11.25">
      <c r="B272" s="146"/>
      <c r="D272" s="142" t="s">
        <v>135</v>
      </c>
      <c r="F272" s="148" t="s">
        <v>352</v>
      </c>
      <c r="H272" s="149">
        <v>285.411</v>
      </c>
      <c r="I272" s="150"/>
      <c r="L272" s="146"/>
      <c r="M272" s="151"/>
      <c r="T272" s="152"/>
      <c r="AT272" s="147" t="s">
        <v>135</v>
      </c>
      <c r="AU272" s="147" t="s">
        <v>85</v>
      </c>
      <c r="AV272" s="12" t="s">
        <v>85</v>
      </c>
      <c r="AW272" s="12" t="s">
        <v>4</v>
      </c>
      <c r="AX272" s="12" t="s">
        <v>81</v>
      </c>
      <c r="AY272" s="147" t="s">
        <v>125</v>
      </c>
    </row>
    <row r="273" spans="2:65" s="1" customFormat="1" ht="37.9" customHeight="1">
      <c r="B273" s="31"/>
      <c r="C273" s="128" t="s">
        <v>353</v>
      </c>
      <c r="D273" s="128" t="s">
        <v>127</v>
      </c>
      <c r="E273" s="129" t="s">
        <v>354</v>
      </c>
      <c r="F273" s="130" t="s">
        <v>355</v>
      </c>
      <c r="G273" s="131" t="s">
        <v>344</v>
      </c>
      <c r="H273" s="132">
        <v>25.56</v>
      </c>
      <c r="I273" s="133"/>
      <c r="J273" s="134">
        <f>ROUND(I273*H273,2)</f>
        <v>0</v>
      </c>
      <c r="K273" s="135"/>
      <c r="L273" s="31"/>
      <c r="M273" s="136" t="s">
        <v>1</v>
      </c>
      <c r="N273" s="137" t="s">
        <v>41</v>
      </c>
      <c r="P273" s="138">
        <f>O273*H273</f>
        <v>0</v>
      </c>
      <c r="Q273" s="138">
        <v>0</v>
      </c>
      <c r="R273" s="138">
        <f>Q273*H273</f>
        <v>0</v>
      </c>
      <c r="S273" s="138">
        <v>0</v>
      </c>
      <c r="T273" s="139">
        <f>S273*H273</f>
        <v>0</v>
      </c>
      <c r="AR273" s="140" t="s">
        <v>131</v>
      </c>
      <c r="AT273" s="140" t="s">
        <v>127</v>
      </c>
      <c r="AU273" s="140" t="s">
        <v>85</v>
      </c>
      <c r="AY273" s="16" t="s">
        <v>125</v>
      </c>
      <c r="BE273" s="141">
        <f>IF(N273="základní",J273,0)</f>
        <v>0</v>
      </c>
      <c r="BF273" s="141">
        <f>IF(N273="snížená",J273,0)</f>
        <v>0</v>
      </c>
      <c r="BG273" s="141">
        <f>IF(N273="zákl. přenesená",J273,0)</f>
        <v>0</v>
      </c>
      <c r="BH273" s="141">
        <f>IF(N273="sníž. přenesená",J273,0)</f>
        <v>0</v>
      </c>
      <c r="BI273" s="141">
        <f>IF(N273="nulová",J273,0)</f>
        <v>0</v>
      </c>
      <c r="BJ273" s="16" t="s">
        <v>81</v>
      </c>
      <c r="BK273" s="141">
        <f>ROUND(I273*H273,2)</f>
        <v>0</v>
      </c>
      <c r="BL273" s="16" t="s">
        <v>131</v>
      </c>
      <c r="BM273" s="140" t="s">
        <v>356</v>
      </c>
    </row>
    <row r="274" spans="2:65" s="1" customFormat="1" ht="29.25">
      <c r="B274" s="31"/>
      <c r="D274" s="142" t="s">
        <v>133</v>
      </c>
      <c r="F274" s="143" t="s">
        <v>357</v>
      </c>
      <c r="I274" s="144"/>
      <c r="L274" s="31"/>
      <c r="M274" s="145"/>
      <c r="T274" s="55"/>
      <c r="AT274" s="16" t="s">
        <v>133</v>
      </c>
      <c r="AU274" s="16" t="s">
        <v>85</v>
      </c>
    </row>
    <row r="275" spans="2:65" s="12" customFormat="1" ht="11.25">
      <c r="B275" s="146"/>
      <c r="D275" s="142" t="s">
        <v>135</v>
      </c>
      <c r="E275" s="147" t="s">
        <v>1</v>
      </c>
      <c r="F275" s="148" t="s">
        <v>358</v>
      </c>
      <c r="H275" s="149">
        <v>25.56</v>
      </c>
      <c r="I275" s="150"/>
      <c r="L275" s="146"/>
      <c r="M275" s="151"/>
      <c r="T275" s="152"/>
      <c r="AT275" s="147" t="s">
        <v>135</v>
      </c>
      <c r="AU275" s="147" t="s">
        <v>85</v>
      </c>
      <c r="AV275" s="12" t="s">
        <v>85</v>
      </c>
      <c r="AW275" s="12" t="s">
        <v>32</v>
      </c>
      <c r="AX275" s="12" t="s">
        <v>81</v>
      </c>
      <c r="AY275" s="147" t="s">
        <v>125</v>
      </c>
    </row>
    <row r="276" spans="2:65" s="1" customFormat="1" ht="44.25" customHeight="1">
      <c r="B276" s="31"/>
      <c r="C276" s="128" t="s">
        <v>359</v>
      </c>
      <c r="D276" s="128" t="s">
        <v>127</v>
      </c>
      <c r="E276" s="129" t="s">
        <v>360</v>
      </c>
      <c r="F276" s="130" t="s">
        <v>361</v>
      </c>
      <c r="G276" s="131" t="s">
        <v>344</v>
      </c>
      <c r="H276" s="132">
        <v>158.529</v>
      </c>
      <c r="I276" s="133"/>
      <c r="J276" s="134">
        <f>ROUND(I276*H276,2)</f>
        <v>0</v>
      </c>
      <c r="K276" s="135"/>
      <c r="L276" s="31"/>
      <c r="M276" s="136" t="s">
        <v>1</v>
      </c>
      <c r="N276" s="137" t="s">
        <v>41</v>
      </c>
      <c r="P276" s="138">
        <f>O276*H276</f>
        <v>0</v>
      </c>
      <c r="Q276" s="138">
        <v>0</v>
      </c>
      <c r="R276" s="138">
        <f>Q276*H276</f>
        <v>0</v>
      </c>
      <c r="S276" s="138">
        <v>0</v>
      </c>
      <c r="T276" s="139">
        <f>S276*H276</f>
        <v>0</v>
      </c>
      <c r="AR276" s="140" t="s">
        <v>131</v>
      </c>
      <c r="AT276" s="140" t="s">
        <v>127</v>
      </c>
      <c r="AU276" s="140" t="s">
        <v>85</v>
      </c>
      <c r="AY276" s="16" t="s">
        <v>125</v>
      </c>
      <c r="BE276" s="141">
        <f>IF(N276="základní",J276,0)</f>
        <v>0</v>
      </c>
      <c r="BF276" s="141">
        <f>IF(N276="snížená",J276,0)</f>
        <v>0</v>
      </c>
      <c r="BG276" s="141">
        <f>IF(N276="zákl. přenesená",J276,0)</f>
        <v>0</v>
      </c>
      <c r="BH276" s="141">
        <f>IF(N276="sníž. přenesená",J276,0)</f>
        <v>0</v>
      </c>
      <c r="BI276" s="141">
        <f>IF(N276="nulová",J276,0)</f>
        <v>0</v>
      </c>
      <c r="BJ276" s="16" t="s">
        <v>81</v>
      </c>
      <c r="BK276" s="141">
        <f>ROUND(I276*H276,2)</f>
        <v>0</v>
      </c>
      <c r="BL276" s="16" t="s">
        <v>131</v>
      </c>
      <c r="BM276" s="140" t="s">
        <v>362</v>
      </c>
    </row>
    <row r="277" spans="2:65" s="1" customFormat="1" ht="29.25">
      <c r="B277" s="31"/>
      <c r="D277" s="142" t="s">
        <v>133</v>
      </c>
      <c r="F277" s="143" t="s">
        <v>361</v>
      </c>
      <c r="I277" s="144"/>
      <c r="L277" s="31"/>
      <c r="M277" s="145"/>
      <c r="T277" s="55"/>
      <c r="AT277" s="16" t="s">
        <v>133</v>
      </c>
      <c r="AU277" s="16" t="s">
        <v>85</v>
      </c>
    </row>
    <row r="278" spans="2:65" s="12" customFormat="1" ht="11.25">
      <c r="B278" s="146"/>
      <c r="D278" s="142" t="s">
        <v>135</v>
      </c>
      <c r="E278" s="147" t="s">
        <v>1</v>
      </c>
      <c r="F278" s="148" t="s">
        <v>363</v>
      </c>
      <c r="H278" s="149">
        <v>69.037999999999997</v>
      </c>
      <c r="I278" s="150"/>
      <c r="L278" s="146"/>
      <c r="M278" s="151"/>
      <c r="T278" s="152"/>
      <c r="AT278" s="147" t="s">
        <v>135</v>
      </c>
      <c r="AU278" s="147" t="s">
        <v>85</v>
      </c>
      <c r="AV278" s="12" t="s">
        <v>85</v>
      </c>
      <c r="AW278" s="12" t="s">
        <v>32</v>
      </c>
      <c r="AX278" s="12" t="s">
        <v>76</v>
      </c>
      <c r="AY278" s="147" t="s">
        <v>125</v>
      </c>
    </row>
    <row r="279" spans="2:65" s="12" customFormat="1" ht="11.25">
      <c r="B279" s="146"/>
      <c r="D279" s="142" t="s">
        <v>135</v>
      </c>
      <c r="E279" s="147" t="s">
        <v>1</v>
      </c>
      <c r="F279" s="148" t="s">
        <v>364</v>
      </c>
      <c r="H279" s="149">
        <v>89.491</v>
      </c>
      <c r="I279" s="150"/>
      <c r="L279" s="146"/>
      <c r="M279" s="151"/>
      <c r="T279" s="152"/>
      <c r="AT279" s="147" t="s">
        <v>135</v>
      </c>
      <c r="AU279" s="147" t="s">
        <v>85</v>
      </c>
      <c r="AV279" s="12" t="s">
        <v>85</v>
      </c>
      <c r="AW279" s="12" t="s">
        <v>32</v>
      </c>
      <c r="AX279" s="12" t="s">
        <v>76</v>
      </c>
      <c r="AY279" s="147" t="s">
        <v>125</v>
      </c>
    </row>
    <row r="280" spans="2:65" s="14" customFormat="1" ht="11.25">
      <c r="B280" s="159"/>
      <c r="D280" s="142" t="s">
        <v>135</v>
      </c>
      <c r="E280" s="160" t="s">
        <v>1</v>
      </c>
      <c r="F280" s="161" t="s">
        <v>144</v>
      </c>
      <c r="H280" s="162">
        <v>158.529</v>
      </c>
      <c r="I280" s="163"/>
      <c r="L280" s="159"/>
      <c r="M280" s="164"/>
      <c r="T280" s="165"/>
      <c r="AT280" s="160" t="s">
        <v>135</v>
      </c>
      <c r="AU280" s="160" t="s">
        <v>85</v>
      </c>
      <c r="AV280" s="14" t="s">
        <v>131</v>
      </c>
      <c r="AW280" s="14" t="s">
        <v>32</v>
      </c>
      <c r="AX280" s="14" t="s">
        <v>81</v>
      </c>
      <c r="AY280" s="160" t="s">
        <v>125</v>
      </c>
    </row>
    <row r="281" spans="2:65" s="1" customFormat="1" ht="44.25" customHeight="1">
      <c r="B281" s="31"/>
      <c r="C281" s="128" t="s">
        <v>365</v>
      </c>
      <c r="D281" s="128" t="s">
        <v>127</v>
      </c>
      <c r="E281" s="129" t="s">
        <v>366</v>
      </c>
      <c r="F281" s="130" t="s">
        <v>367</v>
      </c>
      <c r="G281" s="131" t="s">
        <v>344</v>
      </c>
      <c r="H281" s="132">
        <v>0.53900000000000003</v>
      </c>
      <c r="I281" s="133"/>
      <c r="J281" s="134">
        <f>ROUND(I281*H281,2)</f>
        <v>0</v>
      </c>
      <c r="K281" s="135"/>
      <c r="L281" s="31"/>
      <c r="M281" s="136" t="s">
        <v>1</v>
      </c>
      <c r="N281" s="137" t="s">
        <v>41</v>
      </c>
      <c r="P281" s="138">
        <f>O281*H281</f>
        <v>0</v>
      </c>
      <c r="Q281" s="138">
        <v>0</v>
      </c>
      <c r="R281" s="138">
        <f>Q281*H281</f>
        <v>0</v>
      </c>
      <c r="S281" s="138">
        <v>0</v>
      </c>
      <c r="T281" s="139">
        <f>S281*H281</f>
        <v>0</v>
      </c>
      <c r="AR281" s="140" t="s">
        <v>131</v>
      </c>
      <c r="AT281" s="140" t="s">
        <v>127</v>
      </c>
      <c r="AU281" s="140" t="s">
        <v>85</v>
      </c>
      <c r="AY281" s="16" t="s">
        <v>125</v>
      </c>
      <c r="BE281" s="141">
        <f>IF(N281="základní",J281,0)</f>
        <v>0</v>
      </c>
      <c r="BF281" s="141">
        <f>IF(N281="snížená",J281,0)</f>
        <v>0</v>
      </c>
      <c r="BG281" s="141">
        <f>IF(N281="zákl. přenesená",J281,0)</f>
        <v>0</v>
      </c>
      <c r="BH281" s="141">
        <f>IF(N281="sníž. přenesená",J281,0)</f>
        <v>0</v>
      </c>
      <c r="BI281" s="141">
        <f>IF(N281="nulová",J281,0)</f>
        <v>0</v>
      </c>
      <c r="BJ281" s="16" t="s">
        <v>81</v>
      </c>
      <c r="BK281" s="141">
        <f>ROUND(I281*H281,2)</f>
        <v>0</v>
      </c>
      <c r="BL281" s="16" t="s">
        <v>131</v>
      </c>
      <c r="BM281" s="140" t="s">
        <v>368</v>
      </c>
    </row>
    <row r="282" spans="2:65" s="1" customFormat="1" ht="29.25">
      <c r="B282" s="31"/>
      <c r="D282" s="142" t="s">
        <v>133</v>
      </c>
      <c r="F282" s="143" t="s">
        <v>367</v>
      </c>
      <c r="I282" s="144"/>
      <c r="L282" s="31"/>
      <c r="M282" s="145"/>
      <c r="T282" s="55"/>
      <c r="AT282" s="16" t="s">
        <v>133</v>
      </c>
      <c r="AU282" s="16" t="s">
        <v>85</v>
      </c>
    </row>
    <row r="283" spans="2:65" s="11" customFormat="1" ht="22.9" customHeight="1">
      <c r="B283" s="116"/>
      <c r="D283" s="117" t="s">
        <v>75</v>
      </c>
      <c r="E283" s="126" t="s">
        <v>369</v>
      </c>
      <c r="F283" s="126" t="s">
        <v>370</v>
      </c>
      <c r="I283" s="119"/>
      <c r="J283" s="127">
        <f>BK283</f>
        <v>0</v>
      </c>
      <c r="L283" s="116"/>
      <c r="M283" s="121"/>
      <c r="P283" s="122">
        <f>SUM(P284:P285)</f>
        <v>0</v>
      </c>
      <c r="R283" s="122">
        <f>SUM(R284:R285)</f>
        <v>0</v>
      </c>
      <c r="T283" s="123">
        <f>SUM(T284:T285)</f>
        <v>0</v>
      </c>
      <c r="AR283" s="117" t="s">
        <v>81</v>
      </c>
      <c r="AT283" s="124" t="s">
        <v>75</v>
      </c>
      <c r="AU283" s="124" t="s">
        <v>81</v>
      </c>
      <c r="AY283" s="117" t="s">
        <v>125</v>
      </c>
      <c r="BK283" s="125">
        <f>SUM(BK284:BK285)</f>
        <v>0</v>
      </c>
    </row>
    <row r="284" spans="2:65" s="1" customFormat="1" ht="24.2" customHeight="1">
      <c r="B284" s="31"/>
      <c r="C284" s="128" t="s">
        <v>371</v>
      </c>
      <c r="D284" s="128" t="s">
        <v>127</v>
      </c>
      <c r="E284" s="129" t="s">
        <v>372</v>
      </c>
      <c r="F284" s="130" t="s">
        <v>373</v>
      </c>
      <c r="G284" s="131" t="s">
        <v>344</v>
      </c>
      <c r="H284" s="132">
        <v>259.096</v>
      </c>
      <c r="I284" s="133"/>
      <c r="J284" s="134">
        <f>ROUND(I284*H284,2)</f>
        <v>0</v>
      </c>
      <c r="K284" s="135"/>
      <c r="L284" s="31"/>
      <c r="M284" s="136" t="s">
        <v>1</v>
      </c>
      <c r="N284" s="137" t="s">
        <v>41</v>
      </c>
      <c r="P284" s="138">
        <f>O284*H284</f>
        <v>0</v>
      </c>
      <c r="Q284" s="138">
        <v>0</v>
      </c>
      <c r="R284" s="138">
        <f>Q284*H284</f>
        <v>0</v>
      </c>
      <c r="S284" s="138">
        <v>0</v>
      </c>
      <c r="T284" s="139">
        <f>S284*H284</f>
        <v>0</v>
      </c>
      <c r="AR284" s="140" t="s">
        <v>131</v>
      </c>
      <c r="AT284" s="140" t="s">
        <v>127</v>
      </c>
      <c r="AU284" s="140" t="s">
        <v>85</v>
      </c>
      <c r="AY284" s="16" t="s">
        <v>125</v>
      </c>
      <c r="BE284" s="141">
        <f>IF(N284="základní",J284,0)</f>
        <v>0</v>
      </c>
      <c r="BF284" s="141">
        <f>IF(N284="snížená",J284,0)</f>
        <v>0</v>
      </c>
      <c r="BG284" s="141">
        <f>IF(N284="zákl. přenesená",J284,0)</f>
        <v>0</v>
      </c>
      <c r="BH284" s="141">
        <f>IF(N284="sníž. přenesená",J284,0)</f>
        <v>0</v>
      </c>
      <c r="BI284" s="141">
        <f>IF(N284="nulová",J284,0)</f>
        <v>0</v>
      </c>
      <c r="BJ284" s="16" t="s">
        <v>81</v>
      </c>
      <c r="BK284" s="141">
        <f>ROUND(I284*H284,2)</f>
        <v>0</v>
      </c>
      <c r="BL284" s="16" t="s">
        <v>131</v>
      </c>
      <c r="BM284" s="140" t="s">
        <v>374</v>
      </c>
    </row>
    <row r="285" spans="2:65" s="1" customFormat="1" ht="19.5">
      <c r="B285" s="31"/>
      <c r="D285" s="142" t="s">
        <v>133</v>
      </c>
      <c r="F285" s="143" t="s">
        <v>375</v>
      </c>
      <c r="I285" s="144"/>
      <c r="L285" s="31"/>
      <c r="M285" s="145"/>
      <c r="T285" s="55"/>
      <c r="AT285" s="16" t="s">
        <v>133</v>
      </c>
      <c r="AU285" s="16" t="s">
        <v>85</v>
      </c>
    </row>
    <row r="286" spans="2:65" s="11" customFormat="1" ht="25.9" customHeight="1">
      <c r="B286" s="116"/>
      <c r="D286" s="117" t="s">
        <v>75</v>
      </c>
      <c r="E286" s="118" t="s">
        <v>376</v>
      </c>
      <c r="F286" s="118" t="s">
        <v>377</v>
      </c>
      <c r="I286" s="119"/>
      <c r="J286" s="120">
        <f>BK286</f>
        <v>0</v>
      </c>
      <c r="L286" s="116"/>
      <c r="M286" s="121"/>
      <c r="P286" s="122">
        <f>P287</f>
        <v>0</v>
      </c>
      <c r="R286" s="122">
        <f>R287</f>
        <v>0</v>
      </c>
      <c r="T286" s="123">
        <f>T287</f>
        <v>0</v>
      </c>
      <c r="AR286" s="117" t="s">
        <v>85</v>
      </c>
      <c r="AT286" s="124" t="s">
        <v>75</v>
      </c>
      <c r="AU286" s="124" t="s">
        <v>76</v>
      </c>
      <c r="AY286" s="117" t="s">
        <v>125</v>
      </c>
      <c r="BK286" s="125">
        <f>BK287</f>
        <v>0</v>
      </c>
    </row>
    <row r="287" spans="2:65" s="11" customFormat="1" ht="22.9" customHeight="1">
      <c r="B287" s="116"/>
      <c r="D287" s="117" t="s">
        <v>75</v>
      </c>
      <c r="E287" s="126" t="s">
        <v>378</v>
      </c>
      <c r="F287" s="126" t="s">
        <v>379</v>
      </c>
      <c r="I287" s="119"/>
      <c r="J287" s="127">
        <f>BK287</f>
        <v>0</v>
      </c>
      <c r="L287" s="116"/>
      <c r="M287" s="121"/>
      <c r="P287" s="122">
        <f>SUM(P288:P291)</f>
        <v>0</v>
      </c>
      <c r="R287" s="122">
        <f>SUM(R288:R291)</f>
        <v>0</v>
      </c>
      <c r="T287" s="123">
        <f>SUM(T288:T291)</f>
        <v>0</v>
      </c>
      <c r="AR287" s="117" t="s">
        <v>85</v>
      </c>
      <c r="AT287" s="124" t="s">
        <v>75</v>
      </c>
      <c r="AU287" s="124" t="s">
        <v>81</v>
      </c>
      <c r="AY287" s="117" t="s">
        <v>125</v>
      </c>
      <c r="BK287" s="125">
        <f>SUM(BK288:BK291)</f>
        <v>0</v>
      </c>
    </row>
    <row r="288" spans="2:65" s="1" customFormat="1" ht="24.2" customHeight="1">
      <c r="B288" s="31"/>
      <c r="C288" s="128" t="s">
        <v>380</v>
      </c>
      <c r="D288" s="128" t="s">
        <v>127</v>
      </c>
      <c r="E288" s="129" t="s">
        <v>381</v>
      </c>
      <c r="F288" s="130" t="s">
        <v>382</v>
      </c>
      <c r="G288" s="131" t="s">
        <v>281</v>
      </c>
      <c r="H288" s="132">
        <v>16.7</v>
      </c>
      <c r="I288" s="133"/>
      <c r="J288" s="134">
        <f>ROUND(I288*H288,2)</f>
        <v>0</v>
      </c>
      <c r="K288" s="135"/>
      <c r="L288" s="31"/>
      <c r="M288" s="136" t="s">
        <v>1</v>
      </c>
      <c r="N288" s="137" t="s">
        <v>41</v>
      </c>
      <c r="P288" s="138">
        <f>O288*H288</f>
        <v>0</v>
      </c>
      <c r="Q288" s="138">
        <v>0</v>
      </c>
      <c r="R288" s="138">
        <f>Q288*H288</f>
        <v>0</v>
      </c>
      <c r="S288" s="138">
        <v>0</v>
      </c>
      <c r="T288" s="139">
        <f>S288*H288</f>
        <v>0</v>
      </c>
      <c r="AR288" s="140" t="s">
        <v>231</v>
      </c>
      <c r="AT288" s="140" t="s">
        <v>127</v>
      </c>
      <c r="AU288" s="140" t="s">
        <v>85</v>
      </c>
      <c r="AY288" s="16" t="s">
        <v>125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6" t="s">
        <v>81</v>
      </c>
      <c r="BK288" s="141">
        <f>ROUND(I288*H288,2)</f>
        <v>0</v>
      </c>
      <c r="BL288" s="16" t="s">
        <v>231</v>
      </c>
      <c r="BM288" s="140" t="s">
        <v>383</v>
      </c>
    </row>
    <row r="289" spans="2:65" s="1" customFormat="1" ht="19.5">
      <c r="B289" s="31"/>
      <c r="D289" s="142" t="s">
        <v>133</v>
      </c>
      <c r="F289" s="143" t="s">
        <v>384</v>
      </c>
      <c r="I289" s="144"/>
      <c r="L289" s="31"/>
      <c r="M289" s="145"/>
      <c r="T289" s="55"/>
      <c r="AT289" s="16" t="s">
        <v>133</v>
      </c>
      <c r="AU289" s="16" t="s">
        <v>85</v>
      </c>
    </row>
    <row r="290" spans="2:65" s="1" customFormat="1" ht="16.5" customHeight="1">
      <c r="B290" s="31"/>
      <c r="C290" s="128" t="s">
        <v>385</v>
      </c>
      <c r="D290" s="128" t="s">
        <v>127</v>
      </c>
      <c r="E290" s="129" t="s">
        <v>386</v>
      </c>
      <c r="F290" s="130" t="s">
        <v>387</v>
      </c>
      <c r="G290" s="131" t="s">
        <v>281</v>
      </c>
      <c r="H290" s="132">
        <v>6.5</v>
      </c>
      <c r="I290" s="133"/>
      <c r="J290" s="134">
        <f>ROUND(I290*H290,2)</f>
        <v>0</v>
      </c>
      <c r="K290" s="135"/>
      <c r="L290" s="31"/>
      <c r="M290" s="136" t="s">
        <v>1</v>
      </c>
      <c r="N290" s="137" t="s">
        <v>41</v>
      </c>
      <c r="P290" s="138">
        <f>O290*H290</f>
        <v>0</v>
      </c>
      <c r="Q290" s="138">
        <v>0</v>
      </c>
      <c r="R290" s="138">
        <f>Q290*H290</f>
        <v>0</v>
      </c>
      <c r="S290" s="138">
        <v>0</v>
      </c>
      <c r="T290" s="139">
        <f>S290*H290</f>
        <v>0</v>
      </c>
      <c r="AR290" s="140" t="s">
        <v>231</v>
      </c>
      <c r="AT290" s="140" t="s">
        <v>127</v>
      </c>
      <c r="AU290" s="140" t="s">
        <v>85</v>
      </c>
      <c r="AY290" s="16" t="s">
        <v>125</v>
      </c>
      <c r="BE290" s="141">
        <f>IF(N290="základní",J290,0)</f>
        <v>0</v>
      </c>
      <c r="BF290" s="141">
        <f>IF(N290="snížená",J290,0)</f>
        <v>0</v>
      </c>
      <c r="BG290" s="141">
        <f>IF(N290="zákl. přenesená",J290,0)</f>
        <v>0</v>
      </c>
      <c r="BH290" s="141">
        <f>IF(N290="sníž. přenesená",J290,0)</f>
        <v>0</v>
      </c>
      <c r="BI290" s="141">
        <f>IF(N290="nulová",J290,0)</f>
        <v>0</v>
      </c>
      <c r="BJ290" s="16" t="s">
        <v>81</v>
      </c>
      <c r="BK290" s="141">
        <f>ROUND(I290*H290,2)</f>
        <v>0</v>
      </c>
      <c r="BL290" s="16" t="s">
        <v>231</v>
      </c>
      <c r="BM290" s="140" t="s">
        <v>388</v>
      </c>
    </row>
    <row r="291" spans="2:65" s="1" customFormat="1" ht="11.25">
      <c r="B291" s="31"/>
      <c r="D291" s="142" t="s">
        <v>133</v>
      </c>
      <c r="F291" s="143" t="s">
        <v>389</v>
      </c>
      <c r="I291" s="144"/>
      <c r="L291" s="31"/>
      <c r="M291" s="145"/>
      <c r="T291" s="55"/>
      <c r="AT291" s="16" t="s">
        <v>133</v>
      </c>
      <c r="AU291" s="16" t="s">
        <v>85</v>
      </c>
    </row>
    <row r="292" spans="2:65" s="11" customFormat="1" ht="25.9" customHeight="1">
      <c r="B292" s="116"/>
      <c r="D292" s="117" t="s">
        <v>75</v>
      </c>
      <c r="E292" s="118" t="s">
        <v>390</v>
      </c>
      <c r="F292" s="118" t="s">
        <v>391</v>
      </c>
      <c r="I292" s="119"/>
      <c r="J292" s="120">
        <f>BK292</f>
        <v>0</v>
      </c>
      <c r="L292" s="116"/>
      <c r="M292" s="121"/>
      <c r="P292" s="122">
        <f>P293+P300+P311</f>
        <v>0</v>
      </c>
      <c r="R292" s="122">
        <f>R293+R300+R311</f>
        <v>0</v>
      </c>
      <c r="T292" s="123">
        <f>T293+T300+T311</f>
        <v>0</v>
      </c>
      <c r="AR292" s="117" t="s">
        <v>155</v>
      </c>
      <c r="AT292" s="124" t="s">
        <v>75</v>
      </c>
      <c r="AU292" s="124" t="s">
        <v>76</v>
      </c>
      <c r="AY292" s="117" t="s">
        <v>125</v>
      </c>
      <c r="BK292" s="125">
        <f>BK293+BK300+BK311</f>
        <v>0</v>
      </c>
    </row>
    <row r="293" spans="2:65" s="11" customFormat="1" ht="22.9" customHeight="1">
      <c r="B293" s="116"/>
      <c r="D293" s="117" t="s">
        <v>75</v>
      </c>
      <c r="E293" s="126" t="s">
        <v>392</v>
      </c>
      <c r="F293" s="126" t="s">
        <v>393</v>
      </c>
      <c r="I293" s="119"/>
      <c r="J293" s="127">
        <f>BK293</f>
        <v>0</v>
      </c>
      <c r="L293" s="116"/>
      <c r="M293" s="121"/>
      <c r="P293" s="122">
        <f>SUM(P294:P299)</f>
        <v>0</v>
      </c>
      <c r="R293" s="122">
        <f>SUM(R294:R299)</f>
        <v>0</v>
      </c>
      <c r="T293" s="123">
        <f>SUM(T294:T299)</f>
        <v>0</v>
      </c>
      <c r="AR293" s="117" t="s">
        <v>155</v>
      </c>
      <c r="AT293" s="124" t="s">
        <v>75</v>
      </c>
      <c r="AU293" s="124" t="s">
        <v>81</v>
      </c>
      <c r="AY293" s="117" t="s">
        <v>125</v>
      </c>
      <c r="BK293" s="125">
        <f>SUM(BK294:BK299)</f>
        <v>0</v>
      </c>
    </row>
    <row r="294" spans="2:65" s="1" customFormat="1" ht="24.2" customHeight="1">
      <c r="B294" s="31"/>
      <c r="C294" s="128" t="s">
        <v>394</v>
      </c>
      <c r="D294" s="128" t="s">
        <v>127</v>
      </c>
      <c r="E294" s="129" t="s">
        <v>395</v>
      </c>
      <c r="F294" s="130" t="s">
        <v>396</v>
      </c>
      <c r="G294" s="131" t="s">
        <v>397</v>
      </c>
      <c r="H294" s="132">
        <v>1</v>
      </c>
      <c r="I294" s="133"/>
      <c r="J294" s="134">
        <f>ROUND(I294*H294,2)</f>
        <v>0</v>
      </c>
      <c r="K294" s="135"/>
      <c r="L294" s="31"/>
      <c r="M294" s="136" t="s">
        <v>1</v>
      </c>
      <c r="N294" s="137" t="s">
        <v>41</v>
      </c>
      <c r="P294" s="138">
        <f>O294*H294</f>
        <v>0</v>
      </c>
      <c r="Q294" s="138">
        <v>0</v>
      </c>
      <c r="R294" s="138">
        <f>Q294*H294</f>
        <v>0</v>
      </c>
      <c r="S294" s="138">
        <v>0</v>
      </c>
      <c r="T294" s="139">
        <f>S294*H294</f>
        <v>0</v>
      </c>
      <c r="AR294" s="140" t="s">
        <v>398</v>
      </c>
      <c r="AT294" s="140" t="s">
        <v>127</v>
      </c>
      <c r="AU294" s="140" t="s">
        <v>85</v>
      </c>
      <c r="AY294" s="16" t="s">
        <v>125</v>
      </c>
      <c r="BE294" s="141">
        <f>IF(N294="základní",J294,0)</f>
        <v>0</v>
      </c>
      <c r="BF294" s="141">
        <f>IF(N294="snížená",J294,0)</f>
        <v>0</v>
      </c>
      <c r="BG294" s="141">
        <f>IF(N294="zákl. přenesená",J294,0)</f>
        <v>0</v>
      </c>
      <c r="BH294" s="141">
        <f>IF(N294="sníž. přenesená",J294,0)</f>
        <v>0</v>
      </c>
      <c r="BI294" s="141">
        <f>IF(N294="nulová",J294,0)</f>
        <v>0</v>
      </c>
      <c r="BJ294" s="16" t="s">
        <v>81</v>
      </c>
      <c r="BK294" s="141">
        <f>ROUND(I294*H294,2)</f>
        <v>0</v>
      </c>
      <c r="BL294" s="16" t="s">
        <v>398</v>
      </c>
      <c r="BM294" s="140" t="s">
        <v>399</v>
      </c>
    </row>
    <row r="295" spans="2:65" s="1" customFormat="1" ht="11.25">
      <c r="B295" s="31"/>
      <c r="D295" s="142" t="s">
        <v>133</v>
      </c>
      <c r="F295" s="143" t="s">
        <v>400</v>
      </c>
      <c r="I295" s="144"/>
      <c r="L295" s="31"/>
      <c r="M295" s="145"/>
      <c r="T295" s="55"/>
      <c r="AT295" s="16" t="s">
        <v>133</v>
      </c>
      <c r="AU295" s="16" t="s">
        <v>85</v>
      </c>
    </row>
    <row r="296" spans="2:65" s="1" customFormat="1" ht="24.2" customHeight="1">
      <c r="B296" s="31"/>
      <c r="C296" s="128" t="s">
        <v>401</v>
      </c>
      <c r="D296" s="128" t="s">
        <v>127</v>
      </c>
      <c r="E296" s="129" t="s">
        <v>402</v>
      </c>
      <c r="F296" s="130" t="s">
        <v>403</v>
      </c>
      <c r="G296" s="131" t="s">
        <v>397</v>
      </c>
      <c r="H296" s="132">
        <v>1</v>
      </c>
      <c r="I296" s="133"/>
      <c r="J296" s="134">
        <f>ROUND(I296*H296,2)</f>
        <v>0</v>
      </c>
      <c r="K296" s="135"/>
      <c r="L296" s="31"/>
      <c r="M296" s="136" t="s">
        <v>1</v>
      </c>
      <c r="N296" s="137" t="s">
        <v>41</v>
      </c>
      <c r="P296" s="138">
        <f>O296*H296</f>
        <v>0</v>
      </c>
      <c r="Q296" s="138">
        <v>0</v>
      </c>
      <c r="R296" s="138">
        <f>Q296*H296</f>
        <v>0</v>
      </c>
      <c r="S296" s="138">
        <v>0</v>
      </c>
      <c r="T296" s="139">
        <f>S296*H296</f>
        <v>0</v>
      </c>
      <c r="AR296" s="140" t="s">
        <v>398</v>
      </c>
      <c r="AT296" s="140" t="s">
        <v>127</v>
      </c>
      <c r="AU296" s="140" t="s">
        <v>85</v>
      </c>
      <c r="AY296" s="16" t="s">
        <v>125</v>
      </c>
      <c r="BE296" s="141">
        <f>IF(N296="základní",J296,0)</f>
        <v>0</v>
      </c>
      <c r="BF296" s="141">
        <f>IF(N296="snížená",J296,0)</f>
        <v>0</v>
      </c>
      <c r="BG296" s="141">
        <f>IF(N296="zákl. přenesená",J296,0)</f>
        <v>0</v>
      </c>
      <c r="BH296" s="141">
        <f>IF(N296="sníž. přenesená",J296,0)</f>
        <v>0</v>
      </c>
      <c r="BI296" s="141">
        <f>IF(N296="nulová",J296,0)</f>
        <v>0</v>
      </c>
      <c r="BJ296" s="16" t="s">
        <v>81</v>
      </c>
      <c r="BK296" s="141">
        <f>ROUND(I296*H296,2)</f>
        <v>0</v>
      </c>
      <c r="BL296" s="16" t="s">
        <v>398</v>
      </c>
      <c r="BM296" s="140" t="s">
        <v>404</v>
      </c>
    </row>
    <row r="297" spans="2:65" s="1" customFormat="1" ht="29.25">
      <c r="B297" s="31"/>
      <c r="D297" s="142" t="s">
        <v>133</v>
      </c>
      <c r="F297" s="143" t="s">
        <v>405</v>
      </c>
      <c r="I297" s="144"/>
      <c r="L297" s="31"/>
      <c r="M297" s="145"/>
      <c r="T297" s="55"/>
      <c r="AT297" s="16" t="s">
        <v>133</v>
      </c>
      <c r="AU297" s="16" t="s">
        <v>85</v>
      </c>
    </row>
    <row r="298" spans="2:65" s="1" customFormat="1" ht="16.5" customHeight="1">
      <c r="B298" s="31"/>
      <c r="C298" s="128" t="s">
        <v>406</v>
      </c>
      <c r="D298" s="128" t="s">
        <v>127</v>
      </c>
      <c r="E298" s="129" t="s">
        <v>407</v>
      </c>
      <c r="F298" s="130" t="s">
        <v>408</v>
      </c>
      <c r="G298" s="131" t="s">
        <v>397</v>
      </c>
      <c r="H298" s="132">
        <v>1</v>
      </c>
      <c r="I298" s="133"/>
      <c r="J298" s="134">
        <f>ROUND(I298*H298,2)</f>
        <v>0</v>
      </c>
      <c r="K298" s="135"/>
      <c r="L298" s="31"/>
      <c r="M298" s="136" t="s">
        <v>1</v>
      </c>
      <c r="N298" s="137" t="s">
        <v>41</v>
      </c>
      <c r="P298" s="138">
        <f>O298*H298</f>
        <v>0</v>
      </c>
      <c r="Q298" s="138">
        <v>0</v>
      </c>
      <c r="R298" s="138">
        <f>Q298*H298</f>
        <v>0</v>
      </c>
      <c r="S298" s="138">
        <v>0</v>
      </c>
      <c r="T298" s="139">
        <f>S298*H298</f>
        <v>0</v>
      </c>
      <c r="AR298" s="140" t="s">
        <v>398</v>
      </c>
      <c r="AT298" s="140" t="s">
        <v>127</v>
      </c>
      <c r="AU298" s="140" t="s">
        <v>85</v>
      </c>
      <c r="AY298" s="16" t="s">
        <v>125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6" t="s">
        <v>81</v>
      </c>
      <c r="BK298" s="141">
        <f>ROUND(I298*H298,2)</f>
        <v>0</v>
      </c>
      <c r="BL298" s="16" t="s">
        <v>398</v>
      </c>
      <c r="BM298" s="140" t="s">
        <v>409</v>
      </c>
    </row>
    <row r="299" spans="2:65" s="1" customFormat="1" ht="19.5">
      <c r="B299" s="31"/>
      <c r="D299" s="142" t="s">
        <v>133</v>
      </c>
      <c r="F299" s="143" t="s">
        <v>410</v>
      </c>
      <c r="I299" s="144"/>
      <c r="L299" s="31"/>
      <c r="M299" s="145"/>
      <c r="T299" s="55"/>
      <c r="AT299" s="16" t="s">
        <v>133</v>
      </c>
      <c r="AU299" s="16" t="s">
        <v>85</v>
      </c>
    </row>
    <row r="300" spans="2:65" s="11" customFormat="1" ht="22.9" customHeight="1">
      <c r="B300" s="116"/>
      <c r="D300" s="117" t="s">
        <v>75</v>
      </c>
      <c r="E300" s="126" t="s">
        <v>411</v>
      </c>
      <c r="F300" s="126" t="s">
        <v>412</v>
      </c>
      <c r="I300" s="119"/>
      <c r="J300" s="127">
        <f>BK300</f>
        <v>0</v>
      </c>
      <c r="L300" s="116"/>
      <c r="M300" s="121"/>
      <c r="P300" s="122">
        <f>SUM(P301:P310)</f>
        <v>0</v>
      </c>
      <c r="R300" s="122">
        <f>SUM(R301:R310)</f>
        <v>0</v>
      </c>
      <c r="T300" s="123">
        <f>SUM(T301:T310)</f>
        <v>0</v>
      </c>
      <c r="AR300" s="117" t="s">
        <v>155</v>
      </c>
      <c r="AT300" s="124" t="s">
        <v>75</v>
      </c>
      <c r="AU300" s="124" t="s">
        <v>81</v>
      </c>
      <c r="AY300" s="117" t="s">
        <v>125</v>
      </c>
      <c r="BK300" s="125">
        <f>SUM(BK301:BK310)</f>
        <v>0</v>
      </c>
    </row>
    <row r="301" spans="2:65" s="1" customFormat="1" ht="16.5" customHeight="1">
      <c r="B301" s="31"/>
      <c r="C301" s="128" t="s">
        <v>413</v>
      </c>
      <c r="D301" s="128" t="s">
        <v>127</v>
      </c>
      <c r="E301" s="129" t="s">
        <v>414</v>
      </c>
      <c r="F301" s="130" t="s">
        <v>412</v>
      </c>
      <c r="G301" s="131" t="s">
        <v>415</v>
      </c>
      <c r="H301" s="132">
        <v>1</v>
      </c>
      <c r="I301" s="133"/>
      <c r="J301" s="134">
        <f>ROUND(I301*H301,2)</f>
        <v>0</v>
      </c>
      <c r="K301" s="135"/>
      <c r="L301" s="31"/>
      <c r="M301" s="136" t="s">
        <v>1</v>
      </c>
      <c r="N301" s="137" t="s">
        <v>41</v>
      </c>
      <c r="P301" s="138">
        <f>O301*H301</f>
        <v>0</v>
      </c>
      <c r="Q301" s="138">
        <v>0</v>
      </c>
      <c r="R301" s="138">
        <f>Q301*H301</f>
        <v>0</v>
      </c>
      <c r="S301" s="138">
        <v>0</v>
      </c>
      <c r="T301" s="139">
        <f>S301*H301</f>
        <v>0</v>
      </c>
      <c r="AR301" s="140" t="s">
        <v>398</v>
      </c>
      <c r="AT301" s="140" t="s">
        <v>127</v>
      </c>
      <c r="AU301" s="140" t="s">
        <v>85</v>
      </c>
      <c r="AY301" s="16" t="s">
        <v>125</v>
      </c>
      <c r="BE301" s="141">
        <f>IF(N301="základní",J301,0)</f>
        <v>0</v>
      </c>
      <c r="BF301" s="141">
        <f>IF(N301="snížená",J301,0)</f>
        <v>0</v>
      </c>
      <c r="BG301" s="141">
        <f>IF(N301="zákl. přenesená",J301,0)</f>
        <v>0</v>
      </c>
      <c r="BH301" s="141">
        <f>IF(N301="sníž. přenesená",J301,0)</f>
        <v>0</v>
      </c>
      <c r="BI301" s="141">
        <f>IF(N301="nulová",J301,0)</f>
        <v>0</v>
      </c>
      <c r="BJ301" s="16" t="s">
        <v>81</v>
      </c>
      <c r="BK301" s="141">
        <f>ROUND(I301*H301,2)</f>
        <v>0</v>
      </c>
      <c r="BL301" s="16" t="s">
        <v>398</v>
      </c>
      <c r="BM301" s="140" t="s">
        <v>416</v>
      </c>
    </row>
    <row r="302" spans="2:65" s="1" customFormat="1" ht="11.25">
      <c r="B302" s="31"/>
      <c r="D302" s="142" t="s">
        <v>133</v>
      </c>
      <c r="F302" s="143" t="s">
        <v>417</v>
      </c>
      <c r="I302" s="144"/>
      <c r="L302" s="31"/>
      <c r="M302" s="145"/>
      <c r="T302" s="55"/>
      <c r="AT302" s="16" t="s">
        <v>133</v>
      </c>
      <c r="AU302" s="16" t="s">
        <v>85</v>
      </c>
    </row>
    <row r="303" spans="2:65" s="1" customFormat="1" ht="16.5" customHeight="1">
      <c r="B303" s="31"/>
      <c r="C303" s="128" t="s">
        <v>418</v>
      </c>
      <c r="D303" s="128" t="s">
        <v>127</v>
      </c>
      <c r="E303" s="129" t="s">
        <v>419</v>
      </c>
      <c r="F303" s="130" t="s">
        <v>420</v>
      </c>
      <c r="G303" s="131" t="s">
        <v>415</v>
      </c>
      <c r="H303" s="132">
        <v>1</v>
      </c>
      <c r="I303" s="133"/>
      <c r="J303" s="134">
        <f>ROUND(I303*H303,2)</f>
        <v>0</v>
      </c>
      <c r="K303" s="135"/>
      <c r="L303" s="31"/>
      <c r="M303" s="136" t="s">
        <v>1</v>
      </c>
      <c r="N303" s="137" t="s">
        <v>41</v>
      </c>
      <c r="P303" s="138">
        <f>O303*H303</f>
        <v>0</v>
      </c>
      <c r="Q303" s="138">
        <v>0</v>
      </c>
      <c r="R303" s="138">
        <f>Q303*H303</f>
        <v>0</v>
      </c>
      <c r="S303" s="138">
        <v>0</v>
      </c>
      <c r="T303" s="139">
        <f>S303*H303</f>
        <v>0</v>
      </c>
      <c r="AR303" s="140" t="s">
        <v>398</v>
      </c>
      <c r="AT303" s="140" t="s">
        <v>127</v>
      </c>
      <c r="AU303" s="140" t="s">
        <v>85</v>
      </c>
      <c r="AY303" s="16" t="s">
        <v>125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6" t="s">
        <v>81</v>
      </c>
      <c r="BK303" s="141">
        <f>ROUND(I303*H303,2)</f>
        <v>0</v>
      </c>
      <c r="BL303" s="16" t="s">
        <v>398</v>
      </c>
      <c r="BM303" s="140" t="s">
        <v>421</v>
      </c>
    </row>
    <row r="304" spans="2:65" s="1" customFormat="1" ht="19.5">
      <c r="B304" s="31"/>
      <c r="D304" s="142" t="s">
        <v>133</v>
      </c>
      <c r="F304" s="143" t="s">
        <v>422</v>
      </c>
      <c r="I304" s="144"/>
      <c r="L304" s="31"/>
      <c r="M304" s="145"/>
      <c r="T304" s="55"/>
      <c r="AT304" s="16" t="s">
        <v>133</v>
      </c>
      <c r="AU304" s="16" t="s">
        <v>85</v>
      </c>
    </row>
    <row r="305" spans="2:65" s="1" customFormat="1" ht="16.5" customHeight="1">
      <c r="B305" s="31"/>
      <c r="C305" s="128" t="s">
        <v>423</v>
      </c>
      <c r="D305" s="128" t="s">
        <v>127</v>
      </c>
      <c r="E305" s="129" t="s">
        <v>424</v>
      </c>
      <c r="F305" s="130" t="s">
        <v>425</v>
      </c>
      <c r="G305" s="131" t="s">
        <v>415</v>
      </c>
      <c r="H305" s="132">
        <v>1</v>
      </c>
      <c r="I305" s="133"/>
      <c r="J305" s="134">
        <f>ROUND(I305*H305,2)</f>
        <v>0</v>
      </c>
      <c r="K305" s="135"/>
      <c r="L305" s="31"/>
      <c r="M305" s="136" t="s">
        <v>1</v>
      </c>
      <c r="N305" s="137" t="s">
        <v>41</v>
      </c>
      <c r="P305" s="138">
        <f>O305*H305</f>
        <v>0</v>
      </c>
      <c r="Q305" s="138">
        <v>0</v>
      </c>
      <c r="R305" s="138">
        <f>Q305*H305</f>
        <v>0</v>
      </c>
      <c r="S305" s="138">
        <v>0</v>
      </c>
      <c r="T305" s="139">
        <f>S305*H305</f>
        <v>0</v>
      </c>
      <c r="AR305" s="140" t="s">
        <v>398</v>
      </c>
      <c r="AT305" s="140" t="s">
        <v>127</v>
      </c>
      <c r="AU305" s="140" t="s">
        <v>85</v>
      </c>
      <c r="AY305" s="16" t="s">
        <v>125</v>
      </c>
      <c r="BE305" s="141">
        <f>IF(N305="základní",J305,0)</f>
        <v>0</v>
      </c>
      <c r="BF305" s="141">
        <f>IF(N305="snížená",J305,0)</f>
        <v>0</v>
      </c>
      <c r="BG305" s="141">
        <f>IF(N305="zákl. přenesená",J305,0)</f>
        <v>0</v>
      </c>
      <c r="BH305" s="141">
        <f>IF(N305="sníž. přenesená",J305,0)</f>
        <v>0</v>
      </c>
      <c r="BI305" s="141">
        <f>IF(N305="nulová",J305,0)</f>
        <v>0</v>
      </c>
      <c r="BJ305" s="16" t="s">
        <v>81</v>
      </c>
      <c r="BK305" s="141">
        <f>ROUND(I305*H305,2)</f>
        <v>0</v>
      </c>
      <c r="BL305" s="16" t="s">
        <v>398</v>
      </c>
      <c r="BM305" s="140" t="s">
        <v>426</v>
      </c>
    </row>
    <row r="306" spans="2:65" s="1" customFormat="1" ht="11.25">
      <c r="B306" s="31"/>
      <c r="D306" s="142" t="s">
        <v>133</v>
      </c>
      <c r="F306" s="143" t="s">
        <v>425</v>
      </c>
      <c r="I306" s="144"/>
      <c r="L306" s="31"/>
      <c r="M306" s="145"/>
      <c r="T306" s="55"/>
      <c r="AT306" s="16" t="s">
        <v>133</v>
      </c>
      <c r="AU306" s="16" t="s">
        <v>85</v>
      </c>
    </row>
    <row r="307" spans="2:65" s="1" customFormat="1" ht="16.5" customHeight="1">
      <c r="B307" s="31"/>
      <c r="C307" s="128" t="s">
        <v>427</v>
      </c>
      <c r="D307" s="128" t="s">
        <v>127</v>
      </c>
      <c r="E307" s="129" t="s">
        <v>428</v>
      </c>
      <c r="F307" s="130" t="s">
        <v>429</v>
      </c>
      <c r="G307" s="131" t="s">
        <v>397</v>
      </c>
      <c r="H307" s="132">
        <v>1</v>
      </c>
      <c r="I307" s="133"/>
      <c r="J307" s="134">
        <f>ROUND(I307*H307,2)</f>
        <v>0</v>
      </c>
      <c r="K307" s="135"/>
      <c r="L307" s="31"/>
      <c r="M307" s="136" t="s">
        <v>1</v>
      </c>
      <c r="N307" s="137" t="s">
        <v>41</v>
      </c>
      <c r="P307" s="138">
        <f>O307*H307</f>
        <v>0</v>
      </c>
      <c r="Q307" s="138">
        <v>0</v>
      </c>
      <c r="R307" s="138">
        <f>Q307*H307</f>
        <v>0</v>
      </c>
      <c r="S307" s="138">
        <v>0</v>
      </c>
      <c r="T307" s="139">
        <f>S307*H307</f>
        <v>0</v>
      </c>
      <c r="AR307" s="140" t="s">
        <v>398</v>
      </c>
      <c r="AT307" s="140" t="s">
        <v>127</v>
      </c>
      <c r="AU307" s="140" t="s">
        <v>85</v>
      </c>
      <c r="AY307" s="16" t="s">
        <v>125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6" t="s">
        <v>81</v>
      </c>
      <c r="BK307" s="141">
        <f>ROUND(I307*H307,2)</f>
        <v>0</v>
      </c>
      <c r="BL307" s="16" t="s">
        <v>398</v>
      </c>
      <c r="BM307" s="140" t="s">
        <v>430</v>
      </c>
    </row>
    <row r="308" spans="2:65" s="1" customFormat="1" ht="11.25">
      <c r="B308" s="31"/>
      <c r="D308" s="142" t="s">
        <v>133</v>
      </c>
      <c r="F308" s="143" t="s">
        <v>429</v>
      </c>
      <c r="I308" s="144"/>
      <c r="L308" s="31"/>
      <c r="M308" s="145"/>
      <c r="T308" s="55"/>
      <c r="AT308" s="16" t="s">
        <v>133</v>
      </c>
      <c r="AU308" s="16" t="s">
        <v>85</v>
      </c>
    </row>
    <row r="309" spans="2:65" s="1" customFormat="1" ht="16.5" customHeight="1">
      <c r="B309" s="31"/>
      <c r="C309" s="128" t="s">
        <v>431</v>
      </c>
      <c r="D309" s="128" t="s">
        <v>127</v>
      </c>
      <c r="E309" s="129" t="s">
        <v>432</v>
      </c>
      <c r="F309" s="130" t="s">
        <v>433</v>
      </c>
      <c r="G309" s="131" t="s">
        <v>397</v>
      </c>
      <c r="H309" s="132">
        <v>1</v>
      </c>
      <c r="I309" s="133">
        <v>0</v>
      </c>
      <c r="J309" s="134">
        <f>ROUND(I309*H309,2)</f>
        <v>0</v>
      </c>
      <c r="K309" s="135"/>
      <c r="L309" s="31"/>
      <c r="M309" s="136" t="s">
        <v>1</v>
      </c>
      <c r="N309" s="137" t="s">
        <v>41</v>
      </c>
      <c r="P309" s="138">
        <f>O309*H309</f>
        <v>0</v>
      </c>
      <c r="Q309" s="138">
        <v>0</v>
      </c>
      <c r="R309" s="138">
        <f>Q309*H309</f>
        <v>0</v>
      </c>
      <c r="S309" s="138">
        <v>0</v>
      </c>
      <c r="T309" s="139">
        <f>S309*H309</f>
        <v>0</v>
      </c>
      <c r="AR309" s="140" t="s">
        <v>398</v>
      </c>
      <c r="AT309" s="140" t="s">
        <v>127</v>
      </c>
      <c r="AU309" s="140" t="s">
        <v>85</v>
      </c>
      <c r="AY309" s="16" t="s">
        <v>125</v>
      </c>
      <c r="BE309" s="141">
        <f>IF(N309="základní",J309,0)</f>
        <v>0</v>
      </c>
      <c r="BF309" s="141">
        <f>IF(N309="snížená",J309,0)</f>
        <v>0</v>
      </c>
      <c r="BG309" s="141">
        <f>IF(N309="zákl. přenesená",J309,0)</f>
        <v>0</v>
      </c>
      <c r="BH309" s="141">
        <f>IF(N309="sníž. přenesená",J309,0)</f>
        <v>0</v>
      </c>
      <c r="BI309" s="141">
        <f>IF(N309="nulová",J309,0)</f>
        <v>0</v>
      </c>
      <c r="BJ309" s="16" t="s">
        <v>81</v>
      </c>
      <c r="BK309" s="141">
        <f>ROUND(I309*H309,2)</f>
        <v>0</v>
      </c>
      <c r="BL309" s="16" t="s">
        <v>398</v>
      </c>
      <c r="BM309" s="140" t="s">
        <v>434</v>
      </c>
    </row>
    <row r="310" spans="2:65" s="1" customFormat="1" ht="19.5">
      <c r="B310" s="31"/>
      <c r="D310" s="142" t="s">
        <v>133</v>
      </c>
      <c r="F310" s="143" t="s">
        <v>435</v>
      </c>
      <c r="I310" s="144"/>
      <c r="L310" s="31"/>
      <c r="M310" s="145"/>
      <c r="T310" s="55"/>
      <c r="AT310" s="16" t="s">
        <v>133</v>
      </c>
      <c r="AU310" s="16" t="s">
        <v>85</v>
      </c>
    </row>
    <row r="311" spans="2:65" s="11" customFormat="1" ht="22.9" customHeight="1">
      <c r="B311" s="116"/>
      <c r="D311" s="117" t="s">
        <v>75</v>
      </c>
      <c r="E311" s="126" t="s">
        <v>436</v>
      </c>
      <c r="F311" s="126" t="s">
        <v>437</v>
      </c>
      <c r="I311" s="119"/>
      <c r="J311" s="127">
        <f>BK311</f>
        <v>0</v>
      </c>
      <c r="L311" s="116"/>
      <c r="M311" s="121"/>
      <c r="P311" s="122">
        <f>SUM(P312:P313)</f>
        <v>0</v>
      </c>
      <c r="R311" s="122">
        <f>SUM(R312:R313)</f>
        <v>0</v>
      </c>
      <c r="T311" s="123">
        <f>SUM(T312:T313)</f>
        <v>0</v>
      </c>
      <c r="AR311" s="117" t="s">
        <v>155</v>
      </c>
      <c r="AT311" s="124" t="s">
        <v>75</v>
      </c>
      <c r="AU311" s="124" t="s">
        <v>81</v>
      </c>
      <c r="AY311" s="117" t="s">
        <v>125</v>
      </c>
      <c r="BK311" s="125">
        <f>SUM(BK312:BK313)</f>
        <v>0</v>
      </c>
    </row>
    <row r="312" spans="2:65" s="1" customFormat="1" ht="16.5" customHeight="1">
      <c r="B312" s="31"/>
      <c r="C312" s="128" t="s">
        <v>438</v>
      </c>
      <c r="D312" s="128" t="s">
        <v>127</v>
      </c>
      <c r="E312" s="129" t="s">
        <v>439</v>
      </c>
      <c r="F312" s="130" t="s">
        <v>440</v>
      </c>
      <c r="G312" s="131" t="s">
        <v>397</v>
      </c>
      <c r="H312" s="132">
        <v>3</v>
      </c>
      <c r="I312" s="133"/>
      <c r="J312" s="134">
        <f>ROUND(I312*H312,2)</f>
        <v>0</v>
      </c>
      <c r="K312" s="135"/>
      <c r="L312" s="31"/>
      <c r="M312" s="136" t="s">
        <v>1</v>
      </c>
      <c r="N312" s="137" t="s">
        <v>41</v>
      </c>
      <c r="P312" s="138">
        <f>O312*H312</f>
        <v>0</v>
      </c>
      <c r="Q312" s="138">
        <v>0</v>
      </c>
      <c r="R312" s="138">
        <f>Q312*H312</f>
        <v>0</v>
      </c>
      <c r="S312" s="138">
        <v>0</v>
      </c>
      <c r="T312" s="139">
        <f>S312*H312</f>
        <v>0</v>
      </c>
      <c r="AR312" s="140" t="s">
        <v>398</v>
      </c>
      <c r="AT312" s="140" t="s">
        <v>127</v>
      </c>
      <c r="AU312" s="140" t="s">
        <v>85</v>
      </c>
      <c r="AY312" s="16" t="s">
        <v>125</v>
      </c>
      <c r="BE312" s="141">
        <f>IF(N312="základní",J312,0)</f>
        <v>0</v>
      </c>
      <c r="BF312" s="141">
        <f>IF(N312="snížená",J312,0)</f>
        <v>0</v>
      </c>
      <c r="BG312" s="141">
        <f>IF(N312="zákl. přenesená",J312,0)</f>
        <v>0</v>
      </c>
      <c r="BH312" s="141">
        <f>IF(N312="sníž. přenesená",J312,0)</f>
        <v>0</v>
      </c>
      <c r="BI312" s="141">
        <f>IF(N312="nulová",J312,0)</f>
        <v>0</v>
      </c>
      <c r="BJ312" s="16" t="s">
        <v>81</v>
      </c>
      <c r="BK312" s="141">
        <f>ROUND(I312*H312,2)</f>
        <v>0</v>
      </c>
      <c r="BL312" s="16" t="s">
        <v>398</v>
      </c>
      <c r="BM312" s="140" t="s">
        <v>441</v>
      </c>
    </row>
    <row r="313" spans="2:65" s="1" customFormat="1" ht="11.25">
      <c r="B313" s="31"/>
      <c r="D313" s="142" t="s">
        <v>133</v>
      </c>
      <c r="F313" s="143" t="s">
        <v>440</v>
      </c>
      <c r="I313" s="144"/>
      <c r="L313" s="31"/>
      <c r="M313" s="177"/>
      <c r="N313" s="178"/>
      <c r="O313" s="178"/>
      <c r="P313" s="178"/>
      <c r="Q313" s="178"/>
      <c r="R313" s="178"/>
      <c r="S313" s="178"/>
      <c r="T313" s="179"/>
      <c r="AT313" s="16" t="s">
        <v>133</v>
      </c>
      <c r="AU313" s="16" t="s">
        <v>85</v>
      </c>
    </row>
    <row r="314" spans="2:65" s="1" customFormat="1" ht="6.95" customHeight="1">
      <c r="B314" s="43"/>
      <c r="C314" s="44"/>
      <c r="D314" s="44"/>
      <c r="E314" s="44"/>
      <c r="F314" s="44"/>
      <c r="G314" s="44"/>
      <c r="H314" s="44"/>
      <c r="I314" s="44"/>
      <c r="J314" s="44"/>
      <c r="K314" s="44"/>
      <c r="L314" s="31"/>
    </row>
  </sheetData>
  <sheetProtection algorithmName="SHA-512" hashValue="N1SbcrGA7m2goIt1G6zq0MOH0c8J8p6gedPC/GClp5p12STSWRclQ+kl4ELGIa1x0YYSkel/V3H4y5BkJtWlKg==" saltValue="zieTiPmBwLvpTCmIW5tgUyniboCJElqHkYIvjYwMMPW0mmOwY6ldg5OglAaUWEeDjUkQ+AFYbSq1M7WhREKcbA==" spinCount="100000" sheet="1" objects="1" scenarios="1" formatColumns="0" formatRows="0" autoFilter="0"/>
  <autoFilter ref="C124:K313" xr:uid="{00000000-0009-0000-0000-000001000000}"/>
  <mergeCells count="6">
    <mergeCell ref="L2:V2"/>
    <mergeCell ref="E7:H7"/>
    <mergeCell ref="E16:H16"/>
    <mergeCell ref="E25:H25"/>
    <mergeCell ref="E85:H85"/>
    <mergeCell ref="E117:H117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1:H39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25" customWidth="1"/>
    <col min="4" max="4" width="75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7"/>
      <c r="C3" s="18"/>
      <c r="D3" s="18"/>
      <c r="E3" s="18"/>
      <c r="F3" s="18"/>
      <c r="G3" s="18"/>
      <c r="H3" s="19"/>
    </row>
    <row r="4" spans="2:8" ht="24.95" customHeight="1">
      <c r="B4" s="19"/>
      <c r="C4" s="20" t="s">
        <v>442</v>
      </c>
      <c r="H4" s="19"/>
    </row>
    <row r="5" spans="2:8" ht="12" customHeight="1">
      <c r="B5" s="19"/>
      <c r="C5" s="23" t="s">
        <v>13</v>
      </c>
      <c r="D5" s="196" t="s">
        <v>14</v>
      </c>
      <c r="E5" s="192"/>
      <c r="F5" s="192"/>
      <c r="H5" s="19"/>
    </row>
    <row r="6" spans="2:8" ht="36.950000000000003" customHeight="1">
      <c r="B6" s="19"/>
      <c r="C6" s="25" t="s">
        <v>16</v>
      </c>
      <c r="D6" s="193" t="s">
        <v>17</v>
      </c>
      <c r="E6" s="192"/>
      <c r="F6" s="192"/>
      <c r="H6" s="19"/>
    </row>
    <row r="7" spans="2:8" ht="16.5" customHeight="1">
      <c r="B7" s="19"/>
      <c r="C7" s="26" t="s">
        <v>22</v>
      </c>
      <c r="D7" s="51" t="str">
        <f>'Rekapitulace stavby'!AN8</f>
        <v>13. 12. 2022</v>
      </c>
      <c r="H7" s="19"/>
    </row>
    <row r="8" spans="2:8" s="1" customFormat="1" ht="10.9" customHeight="1">
      <c r="B8" s="31"/>
      <c r="H8" s="31"/>
    </row>
    <row r="9" spans="2:8" s="10" customFormat="1" ht="29.25" customHeight="1">
      <c r="B9" s="107"/>
      <c r="C9" s="108" t="s">
        <v>57</v>
      </c>
      <c r="D9" s="109" t="s">
        <v>58</v>
      </c>
      <c r="E9" s="109" t="s">
        <v>112</v>
      </c>
      <c r="F9" s="110" t="s">
        <v>443</v>
      </c>
      <c r="H9" s="107"/>
    </row>
    <row r="10" spans="2:8" s="1" customFormat="1" ht="26.45" customHeight="1">
      <c r="B10" s="31"/>
      <c r="C10" s="180" t="s">
        <v>14</v>
      </c>
      <c r="D10" s="180" t="s">
        <v>17</v>
      </c>
      <c r="H10" s="31"/>
    </row>
    <row r="11" spans="2:8" s="1" customFormat="1" ht="16.899999999999999" customHeight="1">
      <c r="B11" s="31"/>
      <c r="C11" s="181" t="s">
        <v>83</v>
      </c>
      <c r="D11" s="182" t="s">
        <v>83</v>
      </c>
      <c r="E11" s="183" t="s">
        <v>1</v>
      </c>
      <c r="F11" s="184">
        <v>54.936999999999998</v>
      </c>
      <c r="H11" s="31"/>
    </row>
    <row r="12" spans="2:8" s="1" customFormat="1" ht="16.899999999999999" customHeight="1">
      <c r="B12" s="31"/>
      <c r="C12" s="185" t="s">
        <v>1</v>
      </c>
      <c r="D12" s="185" t="s">
        <v>161</v>
      </c>
      <c r="E12" s="16" t="s">
        <v>1</v>
      </c>
      <c r="F12" s="186">
        <v>13.464</v>
      </c>
      <c r="H12" s="31"/>
    </row>
    <row r="13" spans="2:8" s="1" customFormat="1" ht="16.899999999999999" customHeight="1">
      <c r="B13" s="31"/>
      <c r="C13" s="185" t="s">
        <v>1</v>
      </c>
      <c r="D13" s="185" t="s">
        <v>162</v>
      </c>
      <c r="E13" s="16" t="s">
        <v>1</v>
      </c>
      <c r="F13" s="186">
        <v>22.571999999999999</v>
      </c>
      <c r="H13" s="31"/>
    </row>
    <row r="14" spans="2:8" s="1" customFormat="1" ht="16.899999999999999" customHeight="1">
      <c r="B14" s="31"/>
      <c r="C14" s="185" t="s">
        <v>1</v>
      </c>
      <c r="D14" s="185" t="s">
        <v>163</v>
      </c>
      <c r="E14" s="16" t="s">
        <v>1</v>
      </c>
      <c r="F14" s="186">
        <v>2.899</v>
      </c>
      <c r="H14" s="31"/>
    </row>
    <row r="15" spans="2:8" s="1" customFormat="1" ht="16.899999999999999" customHeight="1">
      <c r="B15" s="31"/>
      <c r="C15" s="185" t="s">
        <v>1</v>
      </c>
      <c r="D15" s="185" t="s">
        <v>164</v>
      </c>
      <c r="E15" s="16" t="s">
        <v>1</v>
      </c>
      <c r="F15" s="186">
        <v>5.2910000000000004</v>
      </c>
      <c r="H15" s="31"/>
    </row>
    <row r="16" spans="2:8" s="1" customFormat="1" ht="16.899999999999999" customHeight="1">
      <c r="B16" s="31"/>
      <c r="C16" s="185" t="s">
        <v>1</v>
      </c>
      <c r="D16" s="185" t="s">
        <v>165</v>
      </c>
      <c r="E16" s="16" t="s">
        <v>1</v>
      </c>
      <c r="F16" s="186">
        <v>9.3610000000000007</v>
      </c>
      <c r="H16" s="31"/>
    </row>
    <row r="17" spans="2:8" s="1" customFormat="1" ht="16.899999999999999" customHeight="1">
      <c r="B17" s="31"/>
      <c r="C17" s="185" t="s">
        <v>1</v>
      </c>
      <c r="D17" s="185" t="s">
        <v>166</v>
      </c>
      <c r="E17" s="16" t="s">
        <v>1</v>
      </c>
      <c r="F17" s="186">
        <v>1.35</v>
      </c>
      <c r="H17" s="31"/>
    </row>
    <row r="18" spans="2:8" s="1" customFormat="1" ht="16.899999999999999" customHeight="1">
      <c r="B18" s="31"/>
      <c r="C18" s="185" t="s">
        <v>83</v>
      </c>
      <c r="D18" s="185" t="s">
        <v>144</v>
      </c>
      <c r="E18" s="16" t="s">
        <v>1</v>
      </c>
      <c r="F18" s="186">
        <v>54.936999999999998</v>
      </c>
      <c r="H18" s="31"/>
    </row>
    <row r="19" spans="2:8" s="1" customFormat="1" ht="16.899999999999999" customHeight="1">
      <c r="B19" s="31"/>
      <c r="C19" s="187" t="s">
        <v>444</v>
      </c>
      <c r="H19" s="31"/>
    </row>
    <row r="20" spans="2:8" s="1" customFormat="1" ht="22.5">
      <c r="B20" s="31"/>
      <c r="C20" s="185" t="s">
        <v>156</v>
      </c>
      <c r="D20" s="185" t="s">
        <v>157</v>
      </c>
      <c r="E20" s="16" t="s">
        <v>158</v>
      </c>
      <c r="F20" s="186">
        <v>54.936999999999998</v>
      </c>
      <c r="H20" s="31"/>
    </row>
    <row r="21" spans="2:8" s="1" customFormat="1" ht="22.5">
      <c r="B21" s="31"/>
      <c r="C21" s="185" t="s">
        <v>168</v>
      </c>
      <c r="D21" s="185" t="s">
        <v>169</v>
      </c>
      <c r="E21" s="16" t="s">
        <v>158</v>
      </c>
      <c r="F21" s="186">
        <v>49.716999999999999</v>
      </c>
      <c r="H21" s="31"/>
    </row>
    <row r="22" spans="2:8" s="1" customFormat="1" ht="16.899999999999999" customHeight="1">
      <c r="B22" s="31"/>
      <c r="C22" s="181" t="s">
        <v>89</v>
      </c>
      <c r="D22" s="182" t="s">
        <v>90</v>
      </c>
      <c r="E22" s="183" t="s">
        <v>1</v>
      </c>
      <c r="F22" s="184">
        <v>160.5</v>
      </c>
      <c r="H22" s="31"/>
    </row>
    <row r="23" spans="2:8" s="1" customFormat="1" ht="16.899999999999999" customHeight="1">
      <c r="B23" s="31"/>
      <c r="C23" s="185" t="s">
        <v>89</v>
      </c>
      <c r="D23" s="185" t="s">
        <v>252</v>
      </c>
      <c r="E23" s="16" t="s">
        <v>1</v>
      </c>
      <c r="F23" s="186">
        <v>160.5</v>
      </c>
      <c r="H23" s="31"/>
    </row>
    <row r="24" spans="2:8" s="1" customFormat="1" ht="16.899999999999999" customHeight="1">
      <c r="B24" s="31"/>
      <c r="C24" s="187" t="s">
        <v>444</v>
      </c>
      <c r="H24" s="31"/>
    </row>
    <row r="25" spans="2:8" s="1" customFormat="1" ht="22.5">
      <c r="B25" s="31"/>
      <c r="C25" s="185" t="s">
        <v>248</v>
      </c>
      <c r="D25" s="185" t="s">
        <v>249</v>
      </c>
      <c r="E25" s="16" t="s">
        <v>130</v>
      </c>
      <c r="F25" s="186">
        <v>166</v>
      </c>
      <c r="H25" s="31"/>
    </row>
    <row r="26" spans="2:8" s="1" customFormat="1" ht="16.899999999999999" customHeight="1">
      <c r="B26" s="31"/>
      <c r="C26" s="185" t="s">
        <v>200</v>
      </c>
      <c r="D26" s="185" t="s">
        <v>201</v>
      </c>
      <c r="E26" s="16" t="s">
        <v>130</v>
      </c>
      <c r="F26" s="186">
        <v>212.96</v>
      </c>
      <c r="H26" s="31"/>
    </row>
    <row r="27" spans="2:8" s="1" customFormat="1" ht="16.899999999999999" customHeight="1">
      <c r="B27" s="31"/>
      <c r="C27" s="185" t="s">
        <v>221</v>
      </c>
      <c r="D27" s="185" t="s">
        <v>222</v>
      </c>
      <c r="E27" s="16" t="s">
        <v>130</v>
      </c>
      <c r="F27" s="186">
        <v>187.11</v>
      </c>
      <c r="H27" s="31"/>
    </row>
    <row r="28" spans="2:8" s="1" customFormat="1" ht="16.899999999999999" customHeight="1">
      <c r="B28" s="31"/>
      <c r="C28" s="185" t="s">
        <v>227</v>
      </c>
      <c r="D28" s="185" t="s">
        <v>228</v>
      </c>
      <c r="E28" s="16" t="s">
        <v>130</v>
      </c>
      <c r="F28" s="186">
        <v>160.5</v>
      </c>
      <c r="H28" s="31"/>
    </row>
    <row r="29" spans="2:8" s="1" customFormat="1" ht="16.899999999999999" customHeight="1">
      <c r="B29" s="31"/>
      <c r="C29" s="185" t="s">
        <v>237</v>
      </c>
      <c r="D29" s="185" t="s">
        <v>238</v>
      </c>
      <c r="E29" s="16" t="s">
        <v>130</v>
      </c>
      <c r="F29" s="186">
        <v>160.5</v>
      </c>
      <c r="H29" s="31"/>
    </row>
    <row r="30" spans="2:8" s="1" customFormat="1" ht="16.899999999999999" customHeight="1">
      <c r="B30" s="31"/>
      <c r="C30" s="185" t="s">
        <v>242</v>
      </c>
      <c r="D30" s="185" t="s">
        <v>243</v>
      </c>
      <c r="E30" s="16" t="s">
        <v>130</v>
      </c>
      <c r="F30" s="186">
        <v>166</v>
      </c>
      <c r="H30" s="31"/>
    </row>
    <row r="31" spans="2:8" s="1" customFormat="1" ht="16.899999999999999" customHeight="1">
      <c r="B31" s="31"/>
      <c r="C31" s="181" t="s">
        <v>86</v>
      </c>
      <c r="D31" s="182" t="s">
        <v>86</v>
      </c>
      <c r="E31" s="183" t="s">
        <v>1</v>
      </c>
      <c r="F31" s="184">
        <v>5.22</v>
      </c>
      <c r="H31" s="31"/>
    </row>
    <row r="32" spans="2:8" s="1" customFormat="1" ht="16.899999999999999" customHeight="1">
      <c r="B32" s="31"/>
      <c r="C32" s="185" t="s">
        <v>1</v>
      </c>
      <c r="D32" s="185" t="s">
        <v>178</v>
      </c>
      <c r="E32" s="16" t="s">
        <v>1</v>
      </c>
      <c r="F32" s="186">
        <v>2.2200000000000002</v>
      </c>
      <c r="H32" s="31"/>
    </row>
    <row r="33" spans="2:8" s="1" customFormat="1" ht="16.899999999999999" customHeight="1">
      <c r="B33" s="31"/>
      <c r="C33" s="185" t="s">
        <v>1</v>
      </c>
      <c r="D33" s="185" t="s">
        <v>179</v>
      </c>
      <c r="E33" s="16" t="s">
        <v>1</v>
      </c>
      <c r="F33" s="186">
        <v>3</v>
      </c>
      <c r="H33" s="31"/>
    </row>
    <row r="34" spans="2:8" s="1" customFormat="1" ht="16.899999999999999" customHeight="1">
      <c r="B34" s="31"/>
      <c r="C34" s="185" t="s">
        <v>86</v>
      </c>
      <c r="D34" s="185" t="s">
        <v>144</v>
      </c>
      <c r="E34" s="16" t="s">
        <v>1</v>
      </c>
      <c r="F34" s="186">
        <v>5.22</v>
      </c>
      <c r="H34" s="31"/>
    </row>
    <row r="35" spans="2:8" s="1" customFormat="1" ht="16.899999999999999" customHeight="1">
      <c r="B35" s="31"/>
      <c r="C35" s="187" t="s">
        <v>444</v>
      </c>
      <c r="H35" s="31"/>
    </row>
    <row r="36" spans="2:8" s="1" customFormat="1" ht="16.899999999999999" customHeight="1">
      <c r="B36" s="31"/>
      <c r="C36" s="185" t="s">
        <v>174</v>
      </c>
      <c r="D36" s="185" t="s">
        <v>175</v>
      </c>
      <c r="E36" s="16" t="s">
        <v>158</v>
      </c>
      <c r="F36" s="186">
        <v>5.22</v>
      </c>
      <c r="H36" s="31"/>
    </row>
    <row r="37" spans="2:8" s="1" customFormat="1" ht="22.5">
      <c r="B37" s="31"/>
      <c r="C37" s="185" t="s">
        <v>168</v>
      </c>
      <c r="D37" s="185" t="s">
        <v>169</v>
      </c>
      <c r="E37" s="16" t="s">
        <v>158</v>
      </c>
      <c r="F37" s="186">
        <v>49.716999999999999</v>
      </c>
      <c r="H37" s="31"/>
    </row>
    <row r="38" spans="2:8" s="1" customFormat="1" ht="7.35" customHeight="1">
      <c r="B38" s="43"/>
      <c r="C38" s="44"/>
      <c r="D38" s="44"/>
      <c r="E38" s="44"/>
      <c r="F38" s="44"/>
      <c r="G38" s="44"/>
      <c r="H38" s="31"/>
    </row>
    <row r="39" spans="2:8" s="1" customFormat="1" ht="11.25"/>
  </sheetData>
  <sheetProtection algorithmName="SHA-512" hashValue="TWkis6206idp4tWWe0NF1ZoFX6re+WU5CzgmS2z48OIy2ZIRHvCyAE9kg4WrPg0F/hJYkZUsL+9aNyTMvX8wlA==" saltValue="gG1S3OzX51nzUakkFZ3qYj9Y3JvsWxQjwrNqW4xh8TOGN08DezdtaVPEmy6J8WUkYs/+J4jM6SDD2Tx3t0Z1B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2022-08 - Hodonín - prodl...</vt:lpstr>
      <vt:lpstr>Seznam figur</vt:lpstr>
      <vt:lpstr>'2022-08 - Hodonín - prodl...'!Názvy_tisku</vt:lpstr>
      <vt:lpstr>'Rekapitulace stavby'!Názvy_tisku</vt:lpstr>
      <vt:lpstr>'Seznam figur'!Názvy_tisku</vt:lpstr>
      <vt:lpstr>'2022-08 - Hodonín - prodl...'!Oblast_tisku</vt:lpstr>
      <vt:lpstr>'Rekapitulace stavby'!Oblast_tisku</vt:lpstr>
      <vt:lpstr>'Seznam figur'!Oblast_tisku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PC-PETR-NEW\Administrator</dc:creator>
  <cp:lastModifiedBy>Lenka Šrámková</cp:lastModifiedBy>
  <dcterms:created xsi:type="dcterms:W3CDTF">2023-05-30T08:51:52Z</dcterms:created>
  <dcterms:modified xsi:type="dcterms:W3CDTF">2023-05-30T10:21:39Z</dcterms:modified>
</cp:coreProperties>
</file>